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5.xml" ContentType="application/vnd.openxmlformats-officedocument.spreadsheetml.comments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Tabela I.1" sheetId="1" r:id="rId1"/>
    <sheet name="Gráf I1 Capacidade Instalada EE" sheetId="2" r:id="rId2"/>
    <sheet name="Tabela I.1.1" sheetId="3" r:id="rId3"/>
    <sheet name="Tabela I.2" sheetId="4" r:id="rId4"/>
    <sheet name="Tabela I.3" sheetId="5" r:id="rId5"/>
    <sheet name="Gráf I.2 Cap Instalada Refino" sheetId="6" r:id="rId6"/>
    <sheet name="aux I.1" sheetId="7" state="hidden" r:id="rId7"/>
    <sheet name="auxI.2" sheetId="8" state="hidden" r:id="rId8"/>
    <sheet name="auxI.3" sheetId="9" state="hidden" r:id="rId9"/>
  </sheets>
  <definedNames>
    <definedName name="_xlnm.Print_Area" localSheetId="6">'aux I.1'!$A$8:$O$52</definedName>
    <definedName name="_xlnm.Print_Area" localSheetId="7">'auxI.2'!$A$8:$B$18</definedName>
    <definedName name="_xlnm.Print_Area" localSheetId="8">'auxI.3'!$A$8:$B$47</definedName>
    <definedName name="_xlnm.Print_Area" localSheetId="0">'Tabela I.1'!$A$3:$Q$59</definedName>
  </definedNames>
  <calcPr fullCalcOnLoad="1"/>
</workbook>
</file>

<file path=xl/comments4.xml><?xml version="1.0" encoding="utf-8"?>
<comments xmlns="http://schemas.openxmlformats.org/spreadsheetml/2006/main">
  <authors>
    <author>Rog?rio Matos</author>
  </authors>
  <commentList>
    <comment ref="P68" authorId="0">
      <text>
        <r>
          <rPr>
            <b/>
            <sz val="9"/>
            <rFont val="Tahoma"/>
            <family val="2"/>
          </rPr>
          <t>Rogério Matos:</t>
        </r>
        <r>
          <rPr>
            <sz val="9"/>
            <rFont val="Tahoma"/>
            <family val="2"/>
          </rPr>
          <t xml:space="preserve">
Usina de Igarapé convertida para óleo Combustível
</t>
        </r>
      </text>
    </comment>
    <comment ref="P27" authorId="0">
      <text>
        <r>
          <rPr>
            <b/>
            <sz val="9"/>
            <rFont val="Tahoma"/>
            <family val="2"/>
          </rPr>
          <t>Rogério Matos:</t>
        </r>
        <r>
          <rPr>
            <sz val="9"/>
            <rFont val="Tahoma"/>
            <family val="2"/>
          </rPr>
          <t xml:space="preserve">
Usina de Igarapé convertida para óleo Combustível
</t>
        </r>
      </text>
    </comment>
  </commentList>
</comments>
</file>

<file path=xl/comments5.xml><?xml version="1.0" encoding="utf-8"?>
<comments xmlns="http://schemas.openxmlformats.org/spreadsheetml/2006/main">
  <authors>
    <author>Marcio Casici</author>
  </authors>
  <commentList>
    <comment ref="B44" authorId="0">
      <text>
        <r>
          <rPr>
            <b/>
            <sz val="9"/>
            <rFont val="Tahoma"/>
            <family val="2"/>
          </rPr>
          <t xml:space="preserve">Expansão de capacidade RLAM +15.500; REGAP +2.400 e UNIVEM +356. Início operação RNEST ainda não contabilizado (Abreu e Lima - dez/14 +11.720) </t>
        </r>
      </text>
    </comment>
  </commentList>
</comments>
</file>

<file path=xl/sharedStrings.xml><?xml version="1.0" encoding="utf-8"?>
<sst xmlns="http://schemas.openxmlformats.org/spreadsheetml/2006/main" count="212" uniqueCount="106">
  <si>
    <t>MW</t>
  </si>
  <si>
    <t>TOTAL</t>
  </si>
  <si>
    <t>APE</t>
  </si>
  <si>
    <t>Retorna ao Índice</t>
  </si>
  <si>
    <t xml:space="preserve">INSTALLED CAPACITY OF ELECTRIC ENERGY GENERATION </t>
  </si>
  <si>
    <t>TABLE I.1</t>
  </si>
  <si>
    <t>YEAR</t>
  </si>
  <si>
    <t xml:space="preserve">                       THERMO</t>
  </si>
  <si>
    <t>SP / PIE</t>
  </si>
  <si>
    <t>SP</t>
  </si>
  <si>
    <t>SP - Public Service        PIE - Independent Energy Producer      APE - Self-producer</t>
  </si>
  <si>
    <t>(1) It includes half of Itaipu Power Plant</t>
  </si>
  <si>
    <t xml:space="preserve">                      HYDRO (1)</t>
  </si>
  <si>
    <t>INSTALLED CAPACITY IN ITAIPU</t>
  </si>
  <si>
    <t>TABLE I.2</t>
  </si>
  <si>
    <r>
      <t xml:space="preserve">m³ / o-d </t>
    </r>
    <r>
      <rPr>
        <b/>
        <vertAlign val="superscript"/>
        <sz val="9"/>
        <rFont val="Tahoma"/>
        <family val="2"/>
      </rPr>
      <t>1</t>
    </r>
  </si>
  <si>
    <t>INSTALLED CAPACITY OF OIL REFINING IN DEC/31(*)</t>
  </si>
  <si>
    <t>TABLE I.3</t>
  </si>
  <si>
    <t>NUCLEAR</t>
  </si>
  <si>
    <t>THERMO E WIND</t>
  </si>
  <si>
    <r>
      <t>1</t>
    </r>
    <r>
      <rPr>
        <sz val="9"/>
        <rFont val="Tahoma"/>
        <family val="2"/>
      </rPr>
      <t xml:space="preserve"> Inclui metade da Usina de Itaipu</t>
    </r>
  </si>
  <si>
    <t>SP e/ou PIE</t>
  </si>
  <si>
    <t xml:space="preserve">                 THERMO</t>
  </si>
  <si>
    <t xml:space="preserve">                 HYDRO </t>
  </si>
  <si>
    <t>TERMO</t>
  </si>
  <si>
    <r>
      <t>HIDRO</t>
    </r>
    <r>
      <rPr>
        <b/>
        <vertAlign val="superscript"/>
        <sz val="9"/>
        <rFont val="Tahoma"/>
        <family val="2"/>
      </rPr>
      <t>1</t>
    </r>
  </si>
  <si>
    <t>Tabela I.1 Capacidade Instalada de Geração Elétrica</t>
  </si>
  <si>
    <t>Anexo I. Capacidade Instalada - Brasil</t>
  </si>
  <si>
    <r>
      <t>2</t>
    </r>
    <r>
      <rPr>
        <sz val="9"/>
        <rFont val="Tahoma"/>
        <family val="2"/>
      </rPr>
      <t xml:space="preserve"> Usinas PIE e SP, com partes de APE, estão classificadas como SP / PIE</t>
    </r>
  </si>
  <si>
    <r>
      <t>3</t>
    </r>
    <r>
      <rPr>
        <sz val="10"/>
        <rFont val="Arial"/>
        <family val="0"/>
      </rPr>
      <t xml:space="preserve"> Plantas PIE, tradicionalmente APE, estão classificadas em APE.</t>
    </r>
  </si>
  <si>
    <r>
      <t>3</t>
    </r>
    <r>
      <rPr>
        <i/>
        <sz val="9"/>
        <color indexed="23"/>
        <rFont val="Tahoma"/>
        <family val="2"/>
      </rPr>
      <t xml:space="preserve"> Plants PIE, traditionally APE, are classified as APE.</t>
    </r>
  </si>
  <si>
    <t>(2) Plants  PIE and SP, with shares of APE, are classified as SP / PIE.</t>
  </si>
  <si>
    <t>(3) Plants PIE, traditionally APE, are classified as APE.</t>
  </si>
  <si>
    <t>WIND</t>
  </si>
  <si>
    <t>SP / PIE (2)</t>
  </si>
  <si>
    <t>APE (3)</t>
  </si>
  <si>
    <t>APE ³</t>
  </si>
  <si>
    <t>SP / PIE ²</t>
  </si>
  <si>
    <t xml:space="preserve">Table I.1 Installed Capacity of Electricity Generation  </t>
  </si>
  <si>
    <r>
      <t>1</t>
    </r>
    <r>
      <rPr>
        <i/>
        <sz val="9"/>
        <color indexed="23"/>
        <rFont val="Tahoma"/>
        <family val="2"/>
      </rPr>
      <t xml:space="preserve"> Includes half of Itaipu Power Plant</t>
    </r>
  </si>
  <si>
    <r>
      <t>2</t>
    </r>
    <r>
      <rPr>
        <i/>
        <sz val="9"/>
        <color indexed="23"/>
        <rFont val="Tahoma"/>
        <family val="2"/>
      </rPr>
      <t xml:space="preserve">  Plants PIE and SP, with shares of APE, are classified as SP / PIE.</t>
    </r>
  </si>
  <si>
    <t>Tabela I.3 - Capacidade Instalada de Refino de Petróleo</t>
  </si>
  <si>
    <t>SP-Serviço Público         PIE- Produção Independente de Energia       APE -  Autoprodução de energia</t>
  </si>
  <si>
    <t>1991/2006</t>
  </si>
  <si>
    <t>SP - Public Service        PIE - Independent Energy Producer              APE - Self-producer</t>
  </si>
  <si>
    <t>Table I.3 - Installed Capacity of Oil Refining</t>
  </si>
  <si>
    <t>ANO / YEAR</t>
  </si>
  <si>
    <t>m³/dia (day)</t>
  </si>
  <si>
    <t>EÓLICA</t>
  </si>
  <si>
    <r>
      <t>SOLAR</t>
    </r>
    <r>
      <rPr>
        <b/>
        <vertAlign val="superscript"/>
        <sz val="9"/>
        <rFont val="Tahoma"/>
        <family val="2"/>
      </rPr>
      <t>4</t>
    </r>
  </si>
  <si>
    <r>
      <t>SOLAR</t>
    </r>
    <r>
      <rPr>
        <b/>
        <i/>
        <vertAlign val="superscript"/>
        <sz val="9"/>
        <color indexed="23"/>
        <rFont val="Tahoma"/>
        <family val="2"/>
      </rPr>
      <t>4</t>
    </r>
  </si>
  <si>
    <r>
      <t xml:space="preserve">4 </t>
    </r>
    <r>
      <rPr>
        <i/>
        <sz val="10"/>
        <color indexed="23"/>
        <rFont val="Arial"/>
        <family val="2"/>
      </rPr>
      <t xml:space="preserve">Photovoltaic </t>
    </r>
  </si>
  <si>
    <r>
      <t xml:space="preserve">4 </t>
    </r>
    <r>
      <rPr>
        <sz val="10"/>
        <rFont val="Arial"/>
        <family val="2"/>
      </rPr>
      <t>Solar Fotovoltaicas</t>
    </r>
  </si>
  <si>
    <t>RELATÓRIO DO MERCADO DE DERIVADOS DE PETRÓLEO - MME</t>
  </si>
  <si>
    <t>http://www.mme.gov.br/web/guest/secretarias/petroleo-gas-natural-e-combustiveis-renovaveis/publicacoes/relatorio-mensal-do-mercado-de-derivados-de-petroleo</t>
  </si>
  <si>
    <t>Fonte:</t>
  </si>
  <si>
    <t>Total</t>
  </si>
  <si>
    <t>Tabela I.1.1 - Capacidade Instalada de Itaipu</t>
  </si>
  <si>
    <t>Table I.1.1 - Installed Capacity of Itaipu</t>
  </si>
  <si>
    <t>Tabela I.2 Capacidade Instalada de Geração Elétrica</t>
  </si>
  <si>
    <t xml:space="preserve">Table I.2 Installed Capacity of Electricity Generation  </t>
  </si>
  <si>
    <r>
      <t xml:space="preserve">Usinas em Operação / </t>
    </r>
    <r>
      <rPr>
        <b/>
        <i/>
        <sz val="9"/>
        <rFont val="Tahoma"/>
        <family val="2"/>
      </rPr>
      <t>Plants in operation</t>
    </r>
  </si>
  <si>
    <r>
      <t xml:space="preserve">UHE / </t>
    </r>
    <r>
      <rPr>
        <i/>
        <sz val="9"/>
        <rFont val="Tahoma"/>
        <family val="2"/>
      </rPr>
      <t>Hidro</t>
    </r>
  </si>
  <si>
    <r>
      <t xml:space="preserve">PCH / </t>
    </r>
    <r>
      <rPr>
        <i/>
        <sz val="9"/>
        <rFont val="Tahoma"/>
        <family val="2"/>
      </rPr>
      <t>Hidro</t>
    </r>
  </si>
  <si>
    <r>
      <t xml:space="preserve">CGH / </t>
    </r>
    <r>
      <rPr>
        <i/>
        <sz val="9"/>
        <rFont val="Tahoma"/>
        <family val="2"/>
      </rPr>
      <t>Hidro</t>
    </r>
  </si>
  <si>
    <r>
      <t xml:space="preserve">EOL / </t>
    </r>
    <r>
      <rPr>
        <i/>
        <sz val="9"/>
        <rFont val="Tahoma"/>
        <family val="2"/>
      </rPr>
      <t>Wind</t>
    </r>
  </si>
  <si>
    <r>
      <t xml:space="preserve">SOL / </t>
    </r>
    <r>
      <rPr>
        <i/>
        <sz val="9"/>
        <rFont val="Tahoma"/>
        <family val="2"/>
      </rPr>
      <t>Solar</t>
    </r>
  </si>
  <si>
    <r>
      <t xml:space="preserve">UTE / </t>
    </r>
    <r>
      <rPr>
        <i/>
        <sz val="9"/>
        <rFont val="Tahoma"/>
        <family val="2"/>
      </rPr>
      <t>Termo</t>
    </r>
  </si>
  <si>
    <r>
      <t xml:space="preserve">Biomassa / </t>
    </r>
    <r>
      <rPr>
        <b/>
        <i/>
        <sz val="9"/>
        <rFont val="Tahoma"/>
        <family val="2"/>
      </rPr>
      <t>Biomass</t>
    </r>
  </si>
  <si>
    <r>
      <t xml:space="preserve">Bagaço / </t>
    </r>
    <r>
      <rPr>
        <i/>
        <sz val="9"/>
        <rFont val="Tahoma"/>
        <family val="2"/>
      </rPr>
      <t>Bagasse</t>
    </r>
  </si>
  <si>
    <r>
      <t xml:space="preserve">Outras / </t>
    </r>
    <r>
      <rPr>
        <b/>
        <i/>
        <sz val="9"/>
        <rFont val="Tahoma"/>
        <family val="2"/>
      </rPr>
      <t>Others</t>
    </r>
  </si>
  <si>
    <r>
      <t xml:space="preserve">Biogás / </t>
    </r>
    <r>
      <rPr>
        <i/>
        <sz val="9"/>
        <rFont val="Tahoma"/>
        <family val="2"/>
      </rPr>
      <t>Biogas</t>
    </r>
  </si>
  <si>
    <r>
      <t xml:space="preserve">Capim Elefante / </t>
    </r>
    <r>
      <rPr>
        <i/>
        <sz val="9"/>
        <rFont val="Tahoma"/>
        <family val="2"/>
      </rPr>
      <t>Elephant Grass</t>
    </r>
  </si>
  <si>
    <r>
      <t xml:space="preserve">Carvão Vegetal / </t>
    </r>
    <r>
      <rPr>
        <i/>
        <sz val="9"/>
        <rFont val="Tahoma"/>
        <family val="2"/>
      </rPr>
      <t>Charcoal</t>
    </r>
  </si>
  <si>
    <r>
      <t xml:space="preserve">Casca de Arroz / </t>
    </r>
    <r>
      <rPr>
        <i/>
        <sz val="9"/>
        <rFont val="Tahoma"/>
        <family val="2"/>
      </rPr>
      <t>Rice Peels</t>
    </r>
  </si>
  <si>
    <r>
      <t xml:space="preserve">Gás de Alto Forno - Biomassa / </t>
    </r>
    <r>
      <rPr>
        <i/>
        <sz val="9"/>
        <rFont val="Tahoma"/>
        <family val="2"/>
      </rPr>
      <t>Charcoal Gas</t>
    </r>
  </si>
  <si>
    <r>
      <t xml:space="preserve">Lixívia / </t>
    </r>
    <r>
      <rPr>
        <i/>
        <sz val="9"/>
        <rFont val="Tahoma"/>
        <family val="2"/>
      </rPr>
      <t>Black-Liquor</t>
    </r>
  </si>
  <si>
    <r>
      <t xml:space="preserve">Óleos Vegetais / </t>
    </r>
    <r>
      <rPr>
        <i/>
        <sz val="9"/>
        <rFont val="Tahoma"/>
        <family val="2"/>
      </rPr>
      <t>Vegetable Oil</t>
    </r>
  </si>
  <si>
    <r>
      <t xml:space="preserve">Resíduos de madeira / </t>
    </r>
    <r>
      <rPr>
        <i/>
        <sz val="9"/>
        <rFont val="Tahoma"/>
        <family val="2"/>
      </rPr>
      <t>Wood Waste</t>
    </r>
  </si>
  <si>
    <r>
      <t xml:space="preserve">Fóssil / </t>
    </r>
    <r>
      <rPr>
        <b/>
        <i/>
        <sz val="9"/>
        <color indexed="8"/>
        <rFont val="Tahoma"/>
        <family val="2"/>
      </rPr>
      <t>Fossil</t>
    </r>
  </si>
  <si>
    <r>
      <t xml:space="preserve">Carvão Mineral / </t>
    </r>
    <r>
      <rPr>
        <i/>
        <sz val="9"/>
        <rFont val="Tahoma"/>
        <family val="2"/>
      </rPr>
      <t>Steam Coal</t>
    </r>
  </si>
  <si>
    <r>
      <t xml:space="preserve">Gás de Refinaria / </t>
    </r>
    <r>
      <rPr>
        <i/>
        <sz val="9"/>
        <rFont val="Tahoma"/>
        <family val="2"/>
      </rPr>
      <t>Refinery Gas</t>
    </r>
  </si>
  <si>
    <r>
      <t xml:space="preserve">Gás Natural / </t>
    </r>
    <r>
      <rPr>
        <i/>
        <sz val="9"/>
        <rFont val="Tahoma"/>
        <family val="2"/>
      </rPr>
      <t>Natural Gas</t>
    </r>
  </si>
  <si>
    <r>
      <t xml:space="preserve">Óleo Combustível / </t>
    </r>
    <r>
      <rPr>
        <i/>
        <sz val="9"/>
        <rFont val="Tahoma"/>
        <family val="2"/>
      </rPr>
      <t>Fuel Oil</t>
    </r>
  </si>
  <si>
    <r>
      <t xml:space="preserve">Óleo Diesel / </t>
    </r>
    <r>
      <rPr>
        <i/>
        <sz val="9"/>
        <rFont val="Tahoma"/>
        <family val="2"/>
      </rPr>
      <t>Diesel Oil</t>
    </r>
  </si>
  <si>
    <r>
      <t xml:space="preserve">Óleo Ultraviscoso / </t>
    </r>
    <r>
      <rPr>
        <i/>
        <sz val="9"/>
        <rFont val="Tahoma"/>
        <family val="2"/>
      </rPr>
      <t>Viscous Oil</t>
    </r>
  </si>
  <si>
    <r>
      <t xml:space="preserve">Efluentes Industriais / </t>
    </r>
    <r>
      <rPr>
        <b/>
        <i/>
        <sz val="9"/>
        <color indexed="8"/>
        <rFont val="Tahoma"/>
        <family val="2"/>
      </rPr>
      <t>Industrial Effluent</t>
    </r>
  </si>
  <si>
    <r>
      <t xml:space="preserve">Efluente Gasoso / </t>
    </r>
    <r>
      <rPr>
        <i/>
        <sz val="9"/>
        <rFont val="Tahoma"/>
        <family val="2"/>
      </rPr>
      <t>Gaseous Effluent</t>
    </r>
  </si>
  <si>
    <r>
      <t xml:space="preserve">Enxofre / </t>
    </r>
    <r>
      <rPr>
        <i/>
        <sz val="9"/>
        <rFont val="Tahoma"/>
        <family val="2"/>
      </rPr>
      <t>Sulfur</t>
    </r>
  </si>
  <si>
    <r>
      <t>Gás de Alto Forno /</t>
    </r>
    <r>
      <rPr>
        <i/>
        <sz val="9"/>
        <rFont val="Tahoma"/>
        <family val="2"/>
      </rPr>
      <t xml:space="preserve"> Blast Furnace Gas</t>
    </r>
  </si>
  <si>
    <r>
      <t xml:space="preserve">Gás de Processo / </t>
    </r>
    <r>
      <rPr>
        <i/>
        <sz val="9"/>
        <rFont val="Tahoma"/>
        <family val="2"/>
      </rPr>
      <t>Process Gas</t>
    </r>
  </si>
  <si>
    <r>
      <t xml:space="preserve">Gás Siderúrgico / </t>
    </r>
    <r>
      <rPr>
        <i/>
        <sz val="9"/>
        <rFont val="Tahoma"/>
        <family val="2"/>
      </rPr>
      <t>Steel Gas</t>
    </r>
  </si>
  <si>
    <r>
      <t xml:space="preserve">UTN / </t>
    </r>
    <r>
      <rPr>
        <i/>
        <sz val="9"/>
        <rFont val="Tahoma"/>
        <family val="2"/>
      </rPr>
      <t>Nuclear</t>
    </r>
  </si>
  <si>
    <r>
      <t xml:space="preserve"> 2014</t>
    </r>
    <r>
      <rPr>
        <b/>
        <vertAlign val="superscript"/>
        <sz val="9"/>
        <rFont val="Tahoma"/>
        <family val="2"/>
      </rPr>
      <t>1</t>
    </r>
  </si>
  <si>
    <t>Outras¹ / Others¹</t>
  </si>
  <si>
    <r>
      <t>Lenha-Resíduos de madeira / Firewood-</t>
    </r>
    <r>
      <rPr>
        <i/>
        <sz val="9"/>
        <rFont val="Tahoma"/>
        <family val="2"/>
      </rPr>
      <t>Wood Waste</t>
    </r>
  </si>
  <si>
    <r>
      <t xml:space="preserve">Efluente Gasoso² / </t>
    </r>
    <r>
      <rPr>
        <i/>
        <sz val="9"/>
        <rFont val="Tahoma"/>
        <family val="2"/>
      </rPr>
      <t>Gaseous Effluent²</t>
    </r>
  </si>
  <si>
    <t>¹ Inclui Alcatrão/ Includes TAR</t>
  </si>
  <si>
    <t>² inclui calor de processo</t>
  </si>
  <si>
    <t>2016</t>
  </si>
  <si>
    <r>
      <t>Lenha-Resíduos de madeira e florestais / Firewood-</t>
    </r>
    <r>
      <rPr>
        <i/>
        <sz val="9"/>
        <rFont val="Tahoma"/>
        <family val="2"/>
      </rPr>
      <t>Wood Waste</t>
    </r>
  </si>
  <si>
    <t>Fontes Desconhecidas</t>
  </si>
  <si>
    <t>2007/2017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</si>
  <si>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</si>
  <si>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1º trem da refinaria RNEST entrou em operação em 6 dezembro de 2014, conforme Autorização ANP (de operação) nº 506/2014</t>
    </r>
  </si>
  <si>
    <r>
      <t xml:space="preserve">1 </t>
    </r>
    <r>
      <rPr>
        <i/>
        <sz val="8"/>
        <color indexed="23"/>
        <rFont val="Verdana"/>
        <family val="2"/>
      </rPr>
      <t>The refinery RNEST started operation on  6 december of 2014,  Autorized by ANP (operation) nº 506/2014</t>
    </r>
  </si>
</sst>
</file>

<file path=xl/styles.xml><?xml version="1.0" encoding="utf-8"?>
<styleSheet xmlns="http://schemas.openxmlformats.org/spreadsheetml/2006/main">
  <numFmts count="5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_(* #,##0.0000_);_(* \(#,##0.0000\);_(* &quot;-&quot;??_);_(@_)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[$-416]dddd\,\ d&quot; de &quot;mmmm&quot; de &quot;yyyy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_(* #,##0.000000000_);_(* \(#,##0.000000000\);_(* &quot;-&quot;??_);_(@_)"/>
    <numFmt numFmtId="205" formatCode="_(* #,##0.0000000000_);_(* \(#,##0.0000000000\);_(* &quot;-&quot;??_);_(@_)"/>
    <numFmt numFmtId="206" formatCode="_(* #,##0.00000000000_);_(* \(#,##0.00000000000\);_(* &quot;-&quot;??_);_(@_)"/>
    <numFmt numFmtId="207" formatCode="_(* #,##0.000000000000_);_(* \(#,##0.000000000000\);_(* &quot;-&quot;??_);_(@_)"/>
    <numFmt numFmtId="208" formatCode="_(* #,##0.0000000000000_);_(* \(#,##0.0000000000000\);_(* &quot;-&quot;??_);_(@_)"/>
    <numFmt numFmtId="209" formatCode="_-* #,##0_-;\-* #,##0_-;_-* &quot;-&quot;??_-;_-@_-"/>
  </numFmts>
  <fonts count="8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vertAlign val="superscript"/>
      <sz val="9"/>
      <name val="Tahoma"/>
      <family val="2"/>
    </font>
    <font>
      <vertAlign val="superscript"/>
      <sz val="9"/>
      <name val="Tahoma"/>
      <family val="2"/>
    </font>
    <font>
      <i/>
      <sz val="9"/>
      <color indexed="23"/>
      <name val="Tahoma"/>
      <family val="2"/>
    </font>
    <font>
      <i/>
      <vertAlign val="superscript"/>
      <sz val="9"/>
      <color indexed="23"/>
      <name val="Tahoma"/>
      <family val="2"/>
    </font>
    <font>
      <vertAlign val="superscript"/>
      <sz val="10"/>
      <name val="Arial"/>
      <family val="2"/>
    </font>
    <font>
      <b/>
      <sz val="8"/>
      <name val="Tahoma"/>
      <family val="2"/>
    </font>
    <font>
      <b/>
      <i/>
      <sz val="9"/>
      <color indexed="23"/>
      <name val="Tahoma"/>
      <family val="2"/>
    </font>
    <font>
      <b/>
      <sz val="10"/>
      <name val="Arial"/>
      <family val="2"/>
    </font>
    <font>
      <i/>
      <sz val="12"/>
      <color indexed="2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color indexed="23"/>
      <name val="Arial"/>
      <family val="2"/>
    </font>
    <font>
      <b/>
      <i/>
      <sz val="10"/>
      <color indexed="23"/>
      <name val="Arial"/>
      <family val="2"/>
    </font>
    <font>
      <b/>
      <i/>
      <vertAlign val="superscript"/>
      <sz val="9"/>
      <color indexed="23"/>
      <name val="Tahoma"/>
      <family val="2"/>
    </font>
    <font>
      <vertAlign val="superscript"/>
      <sz val="6"/>
      <name val="Verdan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b/>
      <i/>
      <sz val="9"/>
      <color indexed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i/>
      <vertAlign val="superscript"/>
      <sz val="10"/>
      <color indexed="23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18"/>
      <name val="Tahoma"/>
      <family val="2"/>
    </font>
    <font>
      <vertAlign val="superscript"/>
      <sz val="8"/>
      <name val="Arial"/>
      <family val="2"/>
    </font>
    <font>
      <i/>
      <vertAlign val="superscript"/>
      <sz val="8"/>
      <color indexed="23"/>
      <name val="Verdana"/>
      <family val="2"/>
    </font>
    <font>
      <i/>
      <sz val="8"/>
      <color indexed="23"/>
      <name val="Verdana"/>
      <family val="2"/>
    </font>
    <font>
      <sz val="6"/>
      <name val="Tahoma"/>
      <family val="2"/>
    </font>
    <font>
      <u val="single"/>
      <sz val="6"/>
      <color indexed="12"/>
      <name val="Tahoma"/>
      <family val="2"/>
    </font>
    <font>
      <sz val="1.25"/>
      <color indexed="8"/>
      <name val="Verdana"/>
      <family val="2"/>
    </font>
    <font>
      <sz val="8"/>
      <color indexed="8"/>
      <name val="Arial Narrow"/>
      <family val="2"/>
    </font>
    <font>
      <b/>
      <sz val="9"/>
      <color indexed="8"/>
      <name val="Verdana"/>
      <family val="2"/>
    </font>
    <font>
      <sz val="7"/>
      <color indexed="8"/>
      <name val="Verdana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vertAlign val="superscript"/>
      <sz val="10"/>
      <color indexed="8"/>
      <name val="Calibri"/>
      <family val="2"/>
    </font>
    <font>
      <i/>
      <sz val="10"/>
      <color indexed="8"/>
      <name val="Calibri"/>
      <family val="2"/>
    </font>
    <font>
      <sz val="2.5"/>
      <color indexed="8"/>
      <name val="Verdana"/>
      <family val="2"/>
    </font>
    <font>
      <b/>
      <sz val="3.25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vertAlign val="superscript"/>
      <sz val="10"/>
      <color rgb="FF808080"/>
      <name val="Arial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rgb="FF002060"/>
      <name val="Tahoma"/>
      <family val="2"/>
    </font>
    <font>
      <i/>
      <vertAlign val="superscript"/>
      <sz val="8"/>
      <color theme="0" tint="-0.4999699890613556"/>
      <name val="Verdan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175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177" fontId="0" fillId="0" borderId="0" applyFont="0" applyFill="0" applyBorder="0" applyAlignment="0" applyProtection="0"/>
    <xf numFmtId="177" fontId="62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44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vertical="center"/>
    </xf>
    <xf numFmtId="0" fontId="5" fillId="0" borderId="0" xfId="51" applyFont="1" applyAlignment="1">
      <alignment horizontal="left" vertical="center"/>
      <protection/>
    </xf>
    <xf numFmtId="0" fontId="5" fillId="0" borderId="0" xfId="51" applyFont="1" applyBorder="1" applyAlignment="1">
      <alignment horizontal="left" vertical="center"/>
      <protection/>
    </xf>
    <xf numFmtId="0" fontId="5" fillId="0" borderId="0" xfId="0" applyFont="1" applyAlignment="1">
      <alignment horizontal="left" vertical="center" indent="1"/>
    </xf>
    <xf numFmtId="0" fontId="5" fillId="0" borderId="13" xfId="51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0" xfId="51" applyFont="1" applyFill="1" applyAlignment="1">
      <alignment horizontal="left" vertical="center"/>
      <protection/>
    </xf>
    <xf numFmtId="0" fontId="4" fillId="0" borderId="0" xfId="0" applyFont="1" applyAlignment="1">
      <alignment horizontal="left" vertical="center"/>
    </xf>
    <xf numFmtId="3" fontId="3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50" applyAlignment="1">
      <alignment/>
      <protection/>
    </xf>
    <xf numFmtId="0" fontId="0" fillId="0" borderId="0" xfId="50" applyFill="1" applyAlignment="1">
      <alignment/>
      <protection/>
    </xf>
    <xf numFmtId="0" fontId="10" fillId="0" borderId="0" xfId="50" applyFont="1" applyFill="1" applyAlignment="1">
      <alignment vertical="center"/>
      <protection/>
    </xf>
    <xf numFmtId="0" fontId="11" fillId="0" borderId="0" xfId="52" applyFont="1" applyFill="1" applyBorder="1" applyAlignment="1">
      <alignment horizontal="left" vertical="center"/>
      <protection/>
    </xf>
    <xf numFmtId="0" fontId="12" fillId="0" borderId="0" xfId="50" applyFont="1" applyFill="1" applyAlignment="1">
      <alignment/>
      <protection/>
    </xf>
    <xf numFmtId="0" fontId="9" fillId="0" borderId="0" xfId="52" applyFont="1" applyFill="1" applyBorder="1" applyAlignment="1">
      <alignment horizontal="left" vertical="center"/>
      <protection/>
    </xf>
    <xf numFmtId="0" fontId="0" fillId="0" borderId="0" xfId="50" applyFill="1" applyBorder="1" applyAlignment="1">
      <alignment/>
      <protection/>
    </xf>
    <xf numFmtId="0" fontId="11" fillId="0" borderId="0" xfId="52" applyFont="1" applyFill="1" applyAlignment="1">
      <alignment horizontal="left" vertical="center"/>
      <protection/>
    </xf>
    <xf numFmtId="0" fontId="9" fillId="0" borderId="0" xfId="52" applyFont="1" applyFill="1" applyAlignment="1">
      <alignment horizontal="left" vertical="center"/>
      <protection/>
    </xf>
    <xf numFmtId="1" fontId="4" fillId="0" borderId="0" xfId="50" applyNumberFormat="1" applyFont="1" applyFill="1" applyBorder="1" applyAlignment="1">
      <alignment vertical="center"/>
      <protection/>
    </xf>
    <xf numFmtId="0" fontId="10" fillId="0" borderId="0" xfId="52" applyFont="1" applyFill="1" applyAlignment="1">
      <alignment horizontal="left" vertical="center"/>
      <protection/>
    </xf>
    <xf numFmtId="3" fontId="3" fillId="0" borderId="0" xfId="50" applyNumberFormat="1" applyFont="1" applyFill="1" applyBorder="1" applyAlignment="1">
      <alignment vertical="center"/>
      <protection/>
    </xf>
    <xf numFmtId="0" fontId="5" fillId="0" borderId="0" xfId="50" applyFont="1" applyFill="1" applyBorder="1" applyAlignment="1">
      <alignment vertical="center"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0" xfId="50" applyFont="1" applyFill="1" applyAlignment="1">
      <alignment vertical="center"/>
      <protection/>
    </xf>
    <xf numFmtId="3" fontId="3" fillId="0" borderId="0" xfId="50" applyNumberFormat="1" applyFont="1" applyFill="1" applyAlignment="1">
      <alignment vertical="center"/>
      <protection/>
    </xf>
    <xf numFmtId="0" fontId="5" fillId="0" borderId="12" xfId="50" applyFont="1" applyFill="1" applyBorder="1" applyAlignment="1">
      <alignment horizontal="center" vertical="center"/>
      <protection/>
    </xf>
    <xf numFmtId="0" fontId="5" fillId="0" borderId="12" xfId="50" applyFont="1" applyFill="1" applyBorder="1" applyAlignment="1">
      <alignment vertical="center"/>
      <protection/>
    </xf>
    <xf numFmtId="0" fontId="13" fillId="0" borderId="12" xfId="50" applyFont="1" applyFill="1" applyBorder="1" applyAlignment="1">
      <alignment vertical="center"/>
      <protection/>
    </xf>
    <xf numFmtId="0" fontId="14" fillId="0" borderId="15" xfId="50" applyFont="1" applyFill="1" applyBorder="1" applyAlignment="1">
      <alignment horizontal="center" vertical="top"/>
      <protection/>
    </xf>
    <xf numFmtId="0" fontId="6" fillId="0" borderId="0" xfId="50" applyFont="1" applyFill="1" applyBorder="1" applyAlignment="1">
      <alignment vertic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50" applyFill="1" applyBorder="1" applyAlignment="1">
      <alignment horizontal="center"/>
      <protection/>
    </xf>
    <xf numFmtId="0" fontId="15" fillId="0" borderId="12" xfId="50" applyFont="1" applyFill="1" applyBorder="1" applyAlignment="1">
      <alignment horizontal="center"/>
      <protection/>
    </xf>
    <xf numFmtId="0" fontId="6" fillId="0" borderId="12" xfId="50" applyFont="1" applyFill="1" applyBorder="1" applyAlignment="1">
      <alignment horizontal="center" vertical="center"/>
      <protection/>
    </xf>
    <xf numFmtId="0" fontId="0" fillId="0" borderId="12" xfId="50" applyFill="1" applyBorder="1" applyAlignment="1">
      <alignment/>
      <protection/>
    </xf>
    <xf numFmtId="0" fontId="16" fillId="0" borderId="12" xfId="50" applyFont="1" applyFill="1" applyBorder="1" applyAlignment="1">
      <alignment vertical="center"/>
      <protection/>
    </xf>
    <xf numFmtId="0" fontId="17" fillId="0" borderId="0" xfId="50" applyFont="1" applyFill="1" applyAlignment="1">
      <alignment/>
      <protection/>
    </xf>
    <xf numFmtId="0" fontId="18" fillId="0" borderId="0" xfId="50" applyFont="1" applyFill="1" applyAlignment="1">
      <alignment/>
      <protection/>
    </xf>
    <xf numFmtId="3" fontId="5" fillId="0" borderId="12" xfId="50" applyNumberFormat="1" applyFont="1" applyBorder="1" applyAlignment="1">
      <alignment vertical="center"/>
      <protection/>
    </xf>
    <xf numFmtId="0" fontId="5" fillId="0" borderId="12" xfId="50" applyFont="1" applyBorder="1" applyAlignment="1">
      <alignment horizontal="center" vertical="center"/>
      <protection/>
    </xf>
    <xf numFmtId="3" fontId="5" fillId="0" borderId="0" xfId="50" applyNumberFormat="1" applyFont="1" applyAlignment="1">
      <alignment vertical="center"/>
      <protection/>
    </xf>
    <xf numFmtId="0" fontId="5" fillId="0" borderId="0" xfId="50" applyFont="1" applyAlignment="1">
      <alignment horizontal="center" vertical="center"/>
      <protection/>
    </xf>
    <xf numFmtId="0" fontId="19" fillId="0" borderId="0" xfId="50" applyFont="1" applyAlignment="1">
      <alignment/>
      <protection/>
    </xf>
    <xf numFmtId="0" fontId="5" fillId="0" borderId="13" xfId="50" applyFont="1" applyBorder="1" applyAlignment="1">
      <alignment vertical="center"/>
      <protection/>
    </xf>
    <xf numFmtId="0" fontId="20" fillId="0" borderId="13" xfId="52" applyFont="1" applyFill="1" applyBorder="1" applyAlignment="1">
      <alignment horizontal="left" vertical="center"/>
      <protection/>
    </xf>
    <xf numFmtId="0" fontId="5" fillId="0" borderId="12" xfId="50" applyFont="1" applyBorder="1" applyAlignment="1">
      <alignment vertical="center"/>
      <protection/>
    </xf>
    <xf numFmtId="0" fontId="6" fillId="0" borderId="12" xfId="50" applyFont="1" applyBorder="1" applyAlignment="1">
      <alignment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0" fillId="0" borderId="0" xfId="50" applyBorder="1" applyAlignment="1">
      <alignment/>
      <protection/>
    </xf>
    <xf numFmtId="0" fontId="19" fillId="0" borderId="0" xfId="50" applyFont="1" applyBorder="1" applyAlignment="1">
      <alignment/>
      <protection/>
    </xf>
    <xf numFmtId="0" fontId="14" fillId="0" borderId="0" xfId="50" applyFont="1" applyFill="1" applyBorder="1" applyAlignment="1">
      <alignment horizontal="center" vertical="center"/>
      <protection/>
    </xf>
    <xf numFmtId="0" fontId="14" fillId="0" borderId="12" xfId="50" applyFont="1" applyFill="1" applyBorder="1" applyAlignment="1">
      <alignment vertical="center"/>
      <protection/>
    </xf>
    <xf numFmtId="0" fontId="19" fillId="0" borderId="12" xfId="50" applyFont="1" applyBorder="1" applyAlignment="1">
      <alignment/>
      <protection/>
    </xf>
    <xf numFmtId="0" fontId="14" fillId="0" borderId="12" xfId="50" applyFont="1" applyFill="1" applyBorder="1" applyAlignment="1">
      <alignment horizontal="center" vertical="center"/>
      <protection/>
    </xf>
    <xf numFmtId="0" fontId="20" fillId="0" borderId="12" xfId="50" applyFont="1" applyBorder="1" applyAlignment="1">
      <alignment horizontal="left" vertical="center"/>
      <protection/>
    </xf>
    <xf numFmtId="0" fontId="0" fillId="0" borderId="12" xfId="50" applyBorder="1" applyAlignment="1">
      <alignment/>
      <protection/>
    </xf>
    <xf numFmtId="0" fontId="6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179" fontId="3" fillId="0" borderId="0" xfId="50" applyNumberFormat="1" applyFont="1" applyFill="1" applyAlignment="1">
      <alignment vertical="center"/>
      <protection/>
    </xf>
    <xf numFmtId="179" fontId="3" fillId="0" borderId="0" xfId="50" applyNumberFormat="1" applyFont="1" applyFill="1" applyBorder="1" applyAlignment="1">
      <alignment vertical="center"/>
      <protection/>
    </xf>
    <xf numFmtId="3" fontId="0" fillId="0" borderId="0" xfId="50" applyNumberFormat="1" applyAlignment="1">
      <alignment/>
      <protection/>
    </xf>
    <xf numFmtId="3" fontId="10" fillId="0" borderId="0" xfId="50" applyNumberFormat="1" applyFont="1" applyFill="1" applyAlignment="1">
      <alignment vertical="center"/>
      <protection/>
    </xf>
    <xf numFmtId="1" fontId="0" fillId="0" borderId="0" xfId="50" applyNumberFormat="1" applyFill="1" applyBorder="1" applyAlignment="1">
      <alignment/>
      <protection/>
    </xf>
    <xf numFmtId="3" fontId="0" fillId="0" borderId="0" xfId="50" applyNumberFormat="1" applyFill="1" applyAlignment="1">
      <alignment/>
      <protection/>
    </xf>
    <xf numFmtId="0" fontId="79" fillId="0" borderId="0" xfId="0" applyFont="1" applyFill="1" applyAlignment="1" applyProtection="1">
      <alignment vertical="center"/>
      <protection/>
    </xf>
    <xf numFmtId="0" fontId="5" fillId="0" borderId="14" xfId="52" applyFont="1" applyFill="1" applyBorder="1" applyAlignment="1">
      <alignment horizontal="right" vertical="center"/>
      <protection/>
    </xf>
    <xf numFmtId="0" fontId="6" fillId="0" borderId="14" xfId="50" applyFont="1" applyFill="1" applyBorder="1" applyAlignment="1">
      <alignment horizontal="center" vertical="center"/>
      <protection/>
    </xf>
    <xf numFmtId="0" fontId="5" fillId="0" borderId="14" xfId="52" applyFont="1" applyFill="1" applyBorder="1" applyAlignment="1">
      <alignment horizontal="center" vertical="center"/>
      <protection/>
    </xf>
    <xf numFmtId="0" fontId="5" fillId="0" borderId="14" xfId="50" applyFont="1" applyBorder="1" applyAlignment="1">
      <alignment horizontal="right" vertical="center"/>
      <protection/>
    </xf>
    <xf numFmtId="0" fontId="22" fillId="33" borderId="0" xfId="0" applyFont="1" applyFill="1" applyAlignment="1" applyProtection="1">
      <alignment vertical="center"/>
      <protection/>
    </xf>
    <xf numFmtId="0" fontId="6" fillId="0" borderId="0" xfId="50" applyFont="1" applyBorder="1" applyAlignment="1">
      <alignment vertical="center"/>
      <protection/>
    </xf>
    <xf numFmtId="0" fontId="5" fillId="0" borderId="0" xfId="50" applyFont="1" applyBorder="1" applyAlignment="1">
      <alignment vertical="center"/>
      <protection/>
    </xf>
    <xf numFmtId="0" fontId="20" fillId="0" borderId="0" xfId="52" applyFont="1" applyFill="1" applyBorder="1" applyAlignment="1">
      <alignment horizontal="left" vertical="center"/>
      <protection/>
    </xf>
    <xf numFmtId="0" fontId="6" fillId="0" borderId="16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49" fontId="6" fillId="0" borderId="17" xfId="65" applyNumberFormat="1" applyFont="1" applyFill="1" applyBorder="1" applyAlignment="1">
      <alignment horizontal="right" vertical="center"/>
    </xf>
    <xf numFmtId="49" fontId="6" fillId="0" borderId="18" xfId="65" applyNumberFormat="1" applyFont="1" applyFill="1" applyBorder="1" applyAlignment="1">
      <alignment horizontal="right" vertical="center"/>
    </xf>
    <xf numFmtId="209" fontId="5" fillId="0" borderId="19" xfId="65" applyNumberFormat="1" applyFont="1" applyFill="1" applyBorder="1" applyAlignment="1">
      <alignment/>
    </xf>
    <xf numFmtId="190" fontId="80" fillId="0" borderId="19" xfId="66" applyNumberFormat="1" applyFont="1" applyFill="1" applyBorder="1" applyAlignment="1">
      <alignment/>
    </xf>
    <xf numFmtId="209" fontId="5" fillId="0" borderId="20" xfId="65" applyNumberFormat="1" applyFont="1" applyFill="1" applyBorder="1" applyAlignment="1">
      <alignment/>
    </xf>
    <xf numFmtId="190" fontId="80" fillId="0" borderId="20" xfId="66" applyNumberFormat="1" applyFont="1" applyFill="1" applyBorder="1" applyAlignment="1">
      <alignment/>
    </xf>
    <xf numFmtId="209" fontId="5" fillId="0" borderId="21" xfId="65" applyNumberFormat="1" applyFont="1" applyFill="1" applyBorder="1" applyAlignment="1">
      <alignment/>
    </xf>
    <xf numFmtId="190" fontId="80" fillId="0" borderId="21" xfId="66" applyNumberFormat="1" applyFont="1" applyFill="1" applyBorder="1" applyAlignment="1">
      <alignment/>
    </xf>
    <xf numFmtId="209" fontId="5" fillId="0" borderId="17" xfId="65" applyNumberFormat="1" applyFont="1" applyFill="1" applyBorder="1" applyAlignment="1">
      <alignment/>
    </xf>
    <xf numFmtId="190" fontId="80" fillId="0" borderId="17" xfId="66" applyNumberFormat="1" applyFont="1" applyFill="1" applyBorder="1" applyAlignment="1">
      <alignment/>
    </xf>
    <xf numFmtId="0" fontId="81" fillId="0" borderId="22" xfId="0" applyFont="1" applyFill="1" applyBorder="1" applyAlignment="1">
      <alignment/>
    </xf>
    <xf numFmtId="209" fontId="81" fillId="0" borderId="23" xfId="65" applyNumberFormat="1" applyFont="1" applyFill="1" applyBorder="1" applyAlignment="1">
      <alignment/>
    </xf>
    <xf numFmtId="190" fontId="81" fillId="0" borderId="23" xfId="66" applyNumberFormat="1" applyFont="1" applyFill="1" applyBorder="1" applyAlignment="1">
      <alignment/>
    </xf>
    <xf numFmtId="0" fontId="6" fillId="0" borderId="24" xfId="0" applyFont="1" applyFill="1" applyBorder="1" applyAlignment="1">
      <alignment horizontal="left" indent="1"/>
    </xf>
    <xf numFmtId="209" fontId="6" fillId="0" borderId="20" xfId="65" applyNumberFormat="1" applyFont="1" applyFill="1" applyBorder="1" applyAlignment="1">
      <alignment/>
    </xf>
    <xf numFmtId="209" fontId="6" fillId="0" borderId="25" xfId="65" applyNumberFormat="1" applyFont="1" applyFill="1" applyBorder="1" applyAlignment="1">
      <alignment/>
    </xf>
    <xf numFmtId="0" fontId="5" fillId="0" borderId="24" xfId="0" applyFont="1" applyFill="1" applyBorder="1" applyAlignment="1">
      <alignment horizontal="left" indent="3"/>
    </xf>
    <xf numFmtId="0" fontId="6" fillId="0" borderId="24" xfId="0" applyFont="1" applyFill="1" applyBorder="1" applyAlignment="1">
      <alignment horizontal="left" indent="3"/>
    </xf>
    <xf numFmtId="0" fontId="5" fillId="0" borderId="24" xfId="0" applyFont="1" applyFill="1" applyBorder="1" applyAlignment="1">
      <alignment horizontal="left" indent="4"/>
    </xf>
    <xf numFmtId="209" fontId="5" fillId="0" borderId="25" xfId="65" applyNumberFormat="1" applyFont="1" applyFill="1" applyBorder="1" applyAlignment="1">
      <alignment/>
    </xf>
    <xf numFmtId="0" fontId="81" fillId="0" borderId="24" xfId="0" applyFont="1" applyFill="1" applyBorder="1" applyAlignment="1">
      <alignment horizontal="left" indent="1"/>
    </xf>
    <xf numFmtId="209" fontId="81" fillId="0" borderId="20" xfId="65" applyNumberFormat="1" applyFont="1" applyFill="1" applyBorder="1" applyAlignment="1">
      <alignment/>
    </xf>
    <xf numFmtId="190" fontId="81" fillId="0" borderId="20" xfId="66" applyNumberFormat="1" applyFont="1" applyFill="1" applyBorder="1" applyAlignment="1">
      <alignment/>
    </xf>
    <xf numFmtId="0" fontId="5" fillId="0" borderId="26" xfId="0" applyFont="1" applyFill="1" applyBorder="1" applyAlignment="1">
      <alignment horizontal="left" indent="4"/>
    </xf>
    <xf numFmtId="209" fontId="5" fillId="0" borderId="27" xfId="65" applyNumberFormat="1" applyFont="1" applyFill="1" applyBorder="1" applyAlignment="1">
      <alignment/>
    </xf>
    <xf numFmtId="209" fontId="81" fillId="0" borderId="17" xfId="65" applyNumberFormat="1" applyFont="1" applyFill="1" applyBorder="1" applyAlignment="1">
      <alignment/>
    </xf>
    <xf numFmtId="190" fontId="81" fillId="0" borderId="17" xfId="0" applyNumberFormat="1" applyFont="1" applyFill="1" applyBorder="1" applyAlignment="1">
      <alignment/>
    </xf>
    <xf numFmtId="3" fontId="5" fillId="0" borderId="0" xfId="50" applyNumberFormat="1" applyFont="1" applyFill="1" applyAlignment="1">
      <alignment vertical="center"/>
      <protection/>
    </xf>
    <xf numFmtId="190" fontId="0" fillId="0" borderId="0" xfId="65" applyNumberFormat="1" applyFont="1" applyAlignment="1">
      <alignment/>
    </xf>
    <xf numFmtId="0" fontId="26" fillId="0" borderId="0" xfId="50" applyFont="1" applyFill="1" applyAlignment="1">
      <alignment/>
      <protection/>
    </xf>
    <xf numFmtId="0" fontId="26" fillId="0" borderId="0" xfId="50" applyFont="1" applyAlignment="1">
      <alignment/>
      <protection/>
    </xf>
    <xf numFmtId="190" fontId="5" fillId="0" borderId="28" xfId="66" applyNumberFormat="1" applyFont="1" applyFill="1" applyBorder="1" applyAlignment="1">
      <alignment/>
    </xf>
    <xf numFmtId="190" fontId="5" fillId="0" borderId="25" xfId="66" applyNumberFormat="1" applyFont="1" applyFill="1" applyBorder="1" applyAlignment="1">
      <alignment/>
    </xf>
    <xf numFmtId="190" fontId="5" fillId="0" borderId="27" xfId="66" applyNumberFormat="1" applyFont="1" applyFill="1" applyBorder="1" applyAlignment="1">
      <alignment/>
    </xf>
    <xf numFmtId="190" fontId="5" fillId="0" borderId="18" xfId="66" applyNumberFormat="1" applyFont="1" applyFill="1" applyBorder="1" applyAlignment="1">
      <alignment/>
    </xf>
    <xf numFmtId="190" fontId="6" fillId="0" borderId="29" xfId="66" applyNumberFormat="1" applyFont="1" applyFill="1" applyBorder="1" applyAlignment="1">
      <alignment/>
    </xf>
    <xf numFmtId="190" fontId="6" fillId="0" borderId="25" xfId="66" applyNumberFormat="1" applyFont="1" applyFill="1" applyBorder="1" applyAlignment="1">
      <alignment/>
    </xf>
    <xf numFmtId="190" fontId="6" fillId="0" borderId="18" xfId="0" applyNumberFormat="1" applyFont="1" applyFill="1" applyBorder="1" applyAlignment="1">
      <alignment/>
    </xf>
    <xf numFmtId="177" fontId="3" fillId="0" borderId="0" xfId="65" applyFont="1" applyFill="1" applyAlignment="1">
      <alignment vertical="center"/>
    </xf>
    <xf numFmtId="190" fontId="3" fillId="0" borderId="0" xfId="65" applyNumberFormat="1" applyFont="1" applyFill="1" applyBorder="1" applyAlignment="1">
      <alignment vertical="center"/>
    </xf>
    <xf numFmtId="3" fontId="82" fillId="0" borderId="12" xfId="50" applyNumberFormat="1" applyFont="1" applyFill="1" applyBorder="1" applyAlignment="1">
      <alignment vertical="center"/>
      <protection/>
    </xf>
    <xf numFmtId="190" fontId="82" fillId="0" borderId="12" xfId="65" applyNumberFormat="1" applyFont="1" applyFill="1" applyBorder="1" applyAlignment="1">
      <alignment vertical="center"/>
    </xf>
    <xf numFmtId="177" fontId="0" fillId="0" borderId="0" xfId="65" applyFont="1" applyFill="1" applyBorder="1" applyAlignment="1">
      <alignment/>
    </xf>
    <xf numFmtId="49" fontId="6" fillId="0" borderId="30" xfId="65" applyNumberFormat="1" applyFont="1" applyFill="1" applyBorder="1" applyAlignment="1">
      <alignment horizontal="right" vertical="center"/>
    </xf>
    <xf numFmtId="190" fontId="80" fillId="0" borderId="31" xfId="66" applyNumberFormat="1" applyFont="1" applyFill="1" applyBorder="1" applyAlignment="1">
      <alignment/>
    </xf>
    <xf numFmtId="190" fontId="80" fillId="0" borderId="24" xfId="66" applyNumberFormat="1" applyFont="1" applyFill="1" applyBorder="1" applyAlignment="1">
      <alignment/>
    </xf>
    <xf numFmtId="190" fontId="80" fillId="0" borderId="26" xfId="66" applyNumberFormat="1" applyFont="1" applyFill="1" applyBorder="1" applyAlignment="1">
      <alignment/>
    </xf>
    <xf numFmtId="190" fontId="80" fillId="0" borderId="30" xfId="66" applyNumberFormat="1" applyFont="1" applyFill="1" applyBorder="1" applyAlignment="1">
      <alignment/>
    </xf>
    <xf numFmtId="190" fontId="81" fillId="0" borderId="22" xfId="66" applyNumberFormat="1" applyFont="1" applyFill="1" applyBorder="1" applyAlignment="1">
      <alignment/>
    </xf>
    <xf numFmtId="209" fontId="6" fillId="0" borderId="24" xfId="65" applyNumberFormat="1" applyFont="1" applyFill="1" applyBorder="1" applyAlignment="1">
      <alignment/>
    </xf>
    <xf numFmtId="209" fontId="5" fillId="0" borderId="24" xfId="65" applyNumberFormat="1" applyFont="1" applyFill="1" applyBorder="1" applyAlignment="1">
      <alignment/>
    </xf>
    <xf numFmtId="190" fontId="81" fillId="0" borderId="25" xfId="66" applyNumberFormat="1" applyFont="1" applyFill="1" applyBorder="1" applyAlignment="1">
      <alignment/>
    </xf>
    <xf numFmtId="209" fontId="81" fillId="0" borderId="24" xfId="65" applyNumberFormat="1" applyFont="1" applyFill="1" applyBorder="1" applyAlignment="1">
      <alignment/>
    </xf>
    <xf numFmtId="209" fontId="5" fillId="0" borderId="26" xfId="65" applyNumberFormat="1" applyFont="1" applyFill="1" applyBorder="1" applyAlignment="1">
      <alignment/>
    </xf>
    <xf numFmtId="0" fontId="5" fillId="19" borderId="0" xfId="0" applyFont="1" applyFill="1" applyBorder="1" applyAlignment="1">
      <alignment horizontal="left" indent="4"/>
    </xf>
    <xf numFmtId="0" fontId="81" fillId="0" borderId="14" xfId="0" applyFont="1" applyFill="1" applyBorder="1" applyAlignment="1">
      <alignment/>
    </xf>
    <xf numFmtId="0" fontId="6" fillId="0" borderId="32" xfId="0" applyFont="1" applyFill="1" applyBorder="1" applyAlignment="1">
      <alignment horizontal="left" indent="1"/>
    </xf>
    <xf numFmtId="0" fontId="5" fillId="19" borderId="32" xfId="0" applyFont="1" applyFill="1" applyBorder="1" applyAlignment="1">
      <alignment horizontal="left" indent="3"/>
    </xf>
    <xf numFmtId="0" fontId="6" fillId="0" borderId="32" xfId="0" applyFont="1" applyFill="1" applyBorder="1" applyAlignment="1">
      <alignment horizontal="left" indent="3"/>
    </xf>
    <xf numFmtId="0" fontId="5" fillId="19" borderId="32" xfId="0" applyFont="1" applyFill="1" applyBorder="1" applyAlignment="1">
      <alignment horizontal="left" indent="4"/>
    </xf>
    <xf numFmtId="0" fontId="5" fillId="0" borderId="32" xfId="0" applyFont="1" applyFill="1" applyBorder="1" applyAlignment="1">
      <alignment horizontal="left" indent="4"/>
    </xf>
    <xf numFmtId="0" fontId="81" fillId="0" borderId="32" xfId="0" applyFont="1" applyFill="1" applyBorder="1" applyAlignment="1">
      <alignment horizontal="left" indent="1"/>
    </xf>
    <xf numFmtId="190" fontId="81" fillId="0" borderId="24" xfId="66" applyNumberFormat="1" applyFont="1" applyFill="1" applyBorder="1" applyAlignment="1">
      <alignment/>
    </xf>
    <xf numFmtId="0" fontId="5" fillId="19" borderId="11" xfId="0" applyFont="1" applyFill="1" applyBorder="1" applyAlignment="1">
      <alignment horizontal="left" indent="4"/>
    </xf>
    <xf numFmtId="209" fontId="5" fillId="0" borderId="33" xfId="65" applyNumberFormat="1" applyFont="1" applyFill="1" applyBorder="1" applyAlignment="1">
      <alignment/>
    </xf>
    <xf numFmtId="209" fontId="5" fillId="0" borderId="34" xfId="65" applyNumberFormat="1" applyFont="1" applyFill="1" applyBorder="1" applyAlignment="1">
      <alignment/>
    </xf>
    <xf numFmtId="209" fontId="5" fillId="0" borderId="35" xfId="65" applyNumberFormat="1" applyFont="1" applyFill="1" applyBorder="1" applyAlignment="1">
      <alignment/>
    </xf>
    <xf numFmtId="190" fontId="81" fillId="0" borderId="18" xfId="0" applyNumberFormat="1" applyFont="1" applyFill="1" applyBorder="1" applyAlignment="1">
      <alignment/>
    </xf>
    <xf numFmtId="0" fontId="6" fillId="0" borderId="10" xfId="50" applyFont="1" applyFill="1" applyBorder="1" applyAlignment="1">
      <alignment horizontal="center" vertical="center"/>
      <protection/>
    </xf>
    <xf numFmtId="0" fontId="14" fillId="0" borderId="15" xfId="50" applyFont="1" applyFill="1" applyBorder="1" applyAlignment="1">
      <alignment horizontal="center" vertical="top"/>
      <protection/>
    </xf>
    <xf numFmtId="0" fontId="14" fillId="0" borderId="15" xfId="50" applyFont="1" applyFill="1" applyBorder="1" applyAlignment="1">
      <alignment vertical="top"/>
      <protection/>
    </xf>
    <xf numFmtId="0" fontId="14" fillId="0" borderId="15" xfId="50" applyFont="1" applyFill="1" applyBorder="1" applyAlignment="1">
      <alignment horizontal="left" vertical="top"/>
      <protection/>
    </xf>
    <xf numFmtId="0" fontId="5" fillId="0" borderId="36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/>
    </xf>
    <xf numFmtId="0" fontId="5" fillId="0" borderId="43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81" fillId="0" borderId="16" xfId="0" applyFont="1" applyFill="1" applyBorder="1" applyAlignment="1">
      <alignment horizontal="left"/>
    </xf>
    <xf numFmtId="0" fontId="81" fillId="0" borderId="42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33" borderId="0" xfId="50" applyFill="1" applyAlignment="1">
      <alignment/>
      <protection/>
    </xf>
    <xf numFmtId="0" fontId="6" fillId="0" borderId="0" xfId="50" applyFont="1" applyFill="1" applyAlignment="1">
      <alignment horizontal="center" vertical="center"/>
      <protection/>
    </xf>
    <xf numFmtId="49" fontId="6" fillId="0" borderId="0" xfId="50" applyNumberFormat="1" applyFont="1" applyFill="1" applyAlignment="1">
      <alignment horizontal="center" vertical="center"/>
      <protection/>
    </xf>
    <xf numFmtId="0" fontId="0" fillId="0" borderId="0" xfId="50" applyAlignment="1">
      <alignment horizontal="center"/>
      <protection/>
    </xf>
    <xf numFmtId="0" fontId="6" fillId="0" borderId="12" xfId="50" applyFont="1" applyFill="1" applyBorder="1" applyAlignment="1">
      <alignment horizontal="left" vertical="center"/>
      <protection/>
    </xf>
    <xf numFmtId="49" fontId="6" fillId="0" borderId="12" xfId="50" applyNumberFormat="1" applyFont="1" applyFill="1" applyBorder="1" applyAlignment="1">
      <alignment horizontal="center" vertical="center"/>
      <protection/>
    </xf>
    <xf numFmtId="190" fontId="0" fillId="0" borderId="12" xfId="65" applyNumberFormat="1" applyFont="1" applyBorder="1" applyAlignment="1">
      <alignment/>
    </xf>
    <xf numFmtId="0" fontId="7" fillId="0" borderId="0" xfId="50" applyFont="1" applyAlignment="1">
      <alignment/>
      <protection/>
    </xf>
    <xf numFmtId="0" fontId="83" fillId="33" borderId="0" xfId="0" applyFont="1" applyFill="1" applyAlignment="1" applyProtection="1">
      <alignment vertical="center"/>
      <protection/>
    </xf>
    <xf numFmtId="0" fontId="50" fillId="0" borderId="0" xfId="50" applyFont="1" applyAlignment="1">
      <alignment horizontal="left"/>
      <protection/>
    </xf>
    <xf numFmtId="0" fontId="51" fillId="0" borderId="0" xfId="44" applyFont="1" applyAlignment="1" applyProtection="1">
      <alignment horizontal="left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Plan1" xfId="51"/>
    <cellStyle name="Normal_Plan1 2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INSTALLED CAPACITY OF ELECTRIC GENERATION (GW)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HIDRO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'auxI.2'!$A$12:$A$43</c:f>
              <c:numCach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2007</c:v>
                </c:pt>
              </c:numCache>
            </c:numRef>
          </c:cat>
          <c:val>
            <c:numRef>
              <c:f>'auxI.2'!$D$12:$D$43</c:f>
              <c:numCache>
                <c:ptCount val="32"/>
              </c:numCache>
            </c:numRef>
          </c:val>
          <c:smooth val="0"/>
        </c:ser>
        <c:ser>
          <c:idx val="1"/>
          <c:order val="1"/>
          <c:tx>
            <c:v>TERMO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'auxI.2'!$A$12:$A$43</c:f>
              <c:numCach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2007</c:v>
                </c:pt>
              </c:numCache>
            </c:numRef>
          </c:cat>
          <c:val>
            <c:numRef>
              <c:f>'auxI.2'!$H$12:$H$43</c:f>
              <c:numCache>
                <c:ptCount val="32"/>
              </c:numCache>
            </c:numRef>
          </c:val>
          <c:smooth val="0"/>
        </c:ser>
        <c:ser>
          <c:idx val="2"/>
          <c:order val="2"/>
          <c:tx>
            <c:v>NUCLEO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'auxI.2'!$A$12:$A$43</c:f>
              <c:numCach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2007</c:v>
                </c:pt>
              </c:numCache>
            </c:numRef>
          </c:cat>
          <c:val>
            <c:numRef>
              <c:f>'auxI.2'!$N$12:$N$43</c:f>
              <c:numCache>
                <c:ptCount val="32"/>
              </c:numCache>
            </c:numRef>
          </c:val>
          <c:smooth val="0"/>
        </c:ser>
        <c:marker val="1"/>
        <c:axId val="53303525"/>
        <c:axId val="9969678"/>
      </c:lineChart>
      <c:catAx>
        <c:axId val="5330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69678"/>
        <c:crosses val="autoZero"/>
        <c:auto val="1"/>
        <c:lblOffset val="100"/>
        <c:tickLblSkip val="1"/>
        <c:noMultiLvlLbl val="0"/>
      </c:catAx>
      <c:valAx>
        <c:axId val="9969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03525"/>
        <c:crossesAt val="1"/>
        <c:crossBetween val="between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9"/>
          <c:w val="0.9725"/>
          <c:h val="0.84525"/>
        </c:manualLayout>
      </c:layout>
      <c:lineChart>
        <c:grouping val="standard"/>
        <c:varyColors val="0"/>
        <c:ser>
          <c:idx val="0"/>
          <c:order val="0"/>
          <c:tx>
            <c:v>Hidro / Hydro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I.1'!$A$8:$A$51</c:f>
              <c:numCache>
                <c:ptCount val="44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</c:numCache>
            </c:numRef>
          </c:cat>
          <c:val>
            <c:numRef>
              <c:f>'Tabela I.1'!$D$8:$D$51</c:f>
              <c:numCache>
                <c:ptCount val="44"/>
                <c:pt idx="0">
                  <c:v>13724</c:v>
                </c:pt>
                <c:pt idx="1">
                  <c:v>16316</c:v>
                </c:pt>
                <c:pt idx="2">
                  <c:v>17904</c:v>
                </c:pt>
                <c:pt idx="3">
                  <c:v>19396</c:v>
                </c:pt>
                <c:pt idx="4">
                  <c:v>21665</c:v>
                </c:pt>
                <c:pt idx="5">
                  <c:v>24235</c:v>
                </c:pt>
                <c:pt idx="6">
                  <c:v>27649</c:v>
                </c:pt>
                <c:pt idx="7">
                  <c:v>31173</c:v>
                </c:pt>
                <c:pt idx="8">
                  <c:v>33156</c:v>
                </c:pt>
                <c:pt idx="9">
                  <c:v>34178</c:v>
                </c:pt>
                <c:pt idx="10">
                  <c:v>34923</c:v>
                </c:pt>
                <c:pt idx="11">
                  <c:v>37077</c:v>
                </c:pt>
                <c:pt idx="12">
                  <c:v>37786</c:v>
                </c:pt>
                <c:pt idx="13">
                  <c:v>40329</c:v>
                </c:pt>
                <c:pt idx="14">
                  <c:v>42228</c:v>
                </c:pt>
                <c:pt idx="15">
                  <c:v>44796</c:v>
                </c:pt>
                <c:pt idx="16">
                  <c:v>45558</c:v>
                </c:pt>
                <c:pt idx="17">
                  <c:v>46616</c:v>
                </c:pt>
                <c:pt idx="18">
                  <c:v>47709</c:v>
                </c:pt>
                <c:pt idx="19">
                  <c:v>48591</c:v>
                </c:pt>
                <c:pt idx="20">
                  <c:v>49921</c:v>
                </c:pt>
                <c:pt idx="21">
                  <c:v>51367</c:v>
                </c:pt>
                <c:pt idx="22">
                  <c:v>53119</c:v>
                </c:pt>
                <c:pt idx="23">
                  <c:v>54889</c:v>
                </c:pt>
                <c:pt idx="24">
                  <c:v>56759</c:v>
                </c:pt>
                <c:pt idx="25">
                  <c:v>58997</c:v>
                </c:pt>
                <c:pt idx="26">
                  <c:v>61063</c:v>
                </c:pt>
                <c:pt idx="27">
                  <c:v>62409</c:v>
                </c:pt>
                <c:pt idx="28">
                  <c:v>64474</c:v>
                </c:pt>
                <c:pt idx="29">
                  <c:v>67698</c:v>
                </c:pt>
                <c:pt idx="30">
                  <c:v>69088</c:v>
                </c:pt>
                <c:pt idx="31">
                  <c:v>71060</c:v>
                </c:pt>
                <c:pt idx="32">
                  <c:v>73678</c:v>
                </c:pt>
                <c:pt idx="33">
                  <c:v>76869</c:v>
                </c:pt>
                <c:pt idx="34">
                  <c:v>77545</c:v>
                </c:pt>
                <c:pt idx="35">
                  <c:v>78610</c:v>
                </c:pt>
                <c:pt idx="36">
                  <c:v>80703.00000000001</c:v>
                </c:pt>
                <c:pt idx="37">
                  <c:v>82458.9</c:v>
                </c:pt>
                <c:pt idx="38">
                  <c:v>84294.00000000001</c:v>
                </c:pt>
                <c:pt idx="39">
                  <c:v>86018.19054999997</c:v>
                </c:pt>
                <c:pt idx="40">
                  <c:v>89192.9621950449</c:v>
                </c:pt>
                <c:pt idx="41">
                  <c:v>91650.1977</c:v>
                </c:pt>
                <c:pt idx="42">
                  <c:v>96924.99831</c:v>
                </c:pt>
                <c:pt idx="43">
                  <c:v>100275.40012999998</c:v>
                </c:pt>
              </c:numCache>
            </c:numRef>
          </c:val>
          <c:smooth val="0"/>
        </c:ser>
        <c:ser>
          <c:idx val="2"/>
          <c:order val="1"/>
          <c:tx>
            <c:v>Nuclear / Nuclear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25400">
                <a:solidFill>
                  <a:srgbClr val="FFFF00"/>
                </a:solidFill>
              </a:ln>
            </c:spPr>
            <c:marker>
              <c:symbol val="none"/>
            </c:marker>
          </c:dPt>
          <c:cat>
            <c:numRef>
              <c:f>'Tabela I.1'!$A$8:$A$51</c:f>
              <c:numCache>
                <c:ptCount val="44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</c:numCache>
            </c:numRef>
          </c:cat>
          <c:val>
            <c:numRef>
              <c:f>'Tabela I.1'!$N$8:$N$51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657</c:v>
                </c:pt>
                <c:pt idx="12">
                  <c:v>657</c:v>
                </c:pt>
                <c:pt idx="13">
                  <c:v>657</c:v>
                </c:pt>
                <c:pt idx="14">
                  <c:v>657</c:v>
                </c:pt>
                <c:pt idx="15">
                  <c:v>657</c:v>
                </c:pt>
                <c:pt idx="16">
                  <c:v>657</c:v>
                </c:pt>
                <c:pt idx="17">
                  <c:v>657</c:v>
                </c:pt>
                <c:pt idx="18">
                  <c:v>657</c:v>
                </c:pt>
                <c:pt idx="19">
                  <c:v>657</c:v>
                </c:pt>
                <c:pt idx="20">
                  <c:v>657</c:v>
                </c:pt>
                <c:pt idx="21">
                  <c:v>657</c:v>
                </c:pt>
                <c:pt idx="22">
                  <c:v>657</c:v>
                </c:pt>
                <c:pt idx="23">
                  <c:v>657</c:v>
                </c:pt>
                <c:pt idx="24">
                  <c:v>657</c:v>
                </c:pt>
                <c:pt idx="25">
                  <c:v>657</c:v>
                </c:pt>
                <c:pt idx="26">
                  <c:v>1966</c:v>
                </c:pt>
                <c:pt idx="27">
                  <c:v>1966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2007</c:v>
                </c:pt>
                <c:pt idx="35">
                  <c:v>2007</c:v>
                </c:pt>
                <c:pt idx="36">
                  <c:v>2007</c:v>
                </c:pt>
                <c:pt idx="37">
                  <c:v>2007</c:v>
                </c:pt>
                <c:pt idx="38">
                  <c:v>2007</c:v>
                </c:pt>
                <c:pt idx="39">
                  <c:v>1990</c:v>
                </c:pt>
                <c:pt idx="40">
                  <c:v>1990</c:v>
                </c:pt>
                <c:pt idx="41">
                  <c:v>1990</c:v>
                </c:pt>
                <c:pt idx="42">
                  <c:v>1990</c:v>
                </c:pt>
                <c:pt idx="43">
                  <c:v>1990</c:v>
                </c:pt>
              </c:numCache>
            </c:numRef>
          </c:val>
          <c:smooth val="0"/>
        </c:ser>
        <c:ser>
          <c:idx val="1"/>
          <c:order val="2"/>
          <c:tx>
            <c:v>Termo / Thermo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I.1'!$A$8:$A$51</c:f>
              <c:numCache>
                <c:ptCount val="44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</c:numCache>
            </c:numRef>
          </c:cat>
          <c:val>
            <c:numRef>
              <c:f>'Tabela I.1'!$G$8:$G$51</c:f>
              <c:numCache>
                <c:ptCount val="44"/>
                <c:pt idx="0">
                  <c:v>4409</c:v>
                </c:pt>
                <c:pt idx="1">
                  <c:v>4652</c:v>
                </c:pt>
                <c:pt idx="2">
                  <c:v>4680</c:v>
                </c:pt>
                <c:pt idx="3">
                  <c:v>4943</c:v>
                </c:pt>
                <c:pt idx="4">
                  <c:v>5307</c:v>
                </c:pt>
                <c:pt idx="5">
                  <c:v>5984</c:v>
                </c:pt>
                <c:pt idx="6">
                  <c:v>5823</c:v>
                </c:pt>
                <c:pt idx="7">
                  <c:v>6096</c:v>
                </c:pt>
                <c:pt idx="8">
                  <c:v>6190</c:v>
                </c:pt>
                <c:pt idx="9">
                  <c:v>6188</c:v>
                </c:pt>
                <c:pt idx="10">
                  <c:v>6173</c:v>
                </c:pt>
                <c:pt idx="11">
                  <c:v>6373</c:v>
                </c:pt>
                <c:pt idx="12">
                  <c:v>6510</c:v>
                </c:pt>
                <c:pt idx="13">
                  <c:v>6575</c:v>
                </c:pt>
                <c:pt idx="14">
                  <c:v>6690</c:v>
                </c:pt>
                <c:pt idx="15">
                  <c:v>6672</c:v>
                </c:pt>
                <c:pt idx="16">
                  <c:v>6835</c:v>
                </c:pt>
                <c:pt idx="17">
                  <c:v>6868</c:v>
                </c:pt>
                <c:pt idx="18">
                  <c:v>6683.5</c:v>
                </c:pt>
                <c:pt idx="19">
                  <c:v>6974.5</c:v>
                </c:pt>
                <c:pt idx="20">
                  <c:v>7050.5</c:v>
                </c:pt>
                <c:pt idx="21">
                  <c:v>7096.5</c:v>
                </c:pt>
                <c:pt idx="22">
                  <c:v>7024.5</c:v>
                </c:pt>
                <c:pt idx="23">
                  <c:v>7425.5</c:v>
                </c:pt>
                <c:pt idx="24">
                  <c:v>7787.5</c:v>
                </c:pt>
                <c:pt idx="25">
                  <c:v>8507</c:v>
                </c:pt>
                <c:pt idx="26">
                  <c:v>10623</c:v>
                </c:pt>
                <c:pt idx="27">
                  <c:v>10481</c:v>
                </c:pt>
                <c:pt idx="28">
                  <c:v>13813</c:v>
                </c:pt>
                <c:pt idx="29">
                  <c:v>16130</c:v>
                </c:pt>
                <c:pt idx="30">
                  <c:v>19556</c:v>
                </c:pt>
                <c:pt idx="31">
                  <c:v>19770</c:v>
                </c:pt>
                <c:pt idx="32">
                  <c:v>20372</c:v>
                </c:pt>
                <c:pt idx="33">
                  <c:v>21229</c:v>
                </c:pt>
                <c:pt idx="34">
                  <c:v>22999</c:v>
                </c:pt>
                <c:pt idx="35">
                  <c:v>25350</c:v>
                </c:pt>
                <c:pt idx="36">
                  <c:v>29689</c:v>
                </c:pt>
                <c:pt idx="37">
                  <c:v>31242.827115269312</c:v>
                </c:pt>
                <c:pt idx="38">
                  <c:v>32778.043739999994</c:v>
                </c:pt>
                <c:pt idx="39">
                  <c:v>36528.47617000014</c:v>
                </c:pt>
                <c:pt idx="40">
                  <c:v>37826.77</c:v>
                </c:pt>
                <c:pt idx="41">
                  <c:v>39563.47176</c:v>
                </c:pt>
                <c:pt idx="42">
                  <c:v>41274.875209999984</c:v>
                </c:pt>
                <c:pt idx="43">
                  <c:v>41628.20823999999</c:v>
                </c:pt>
              </c:numCache>
            </c:numRef>
          </c:val>
          <c:smooth val="0"/>
        </c:ser>
        <c:ser>
          <c:idx val="3"/>
          <c:order val="3"/>
          <c:tx>
            <c:v>Eólica / Wind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I.1'!$A$8:$A$51</c:f>
              <c:numCache>
                <c:ptCount val="44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</c:numCache>
            </c:numRef>
          </c:cat>
          <c:val>
            <c:numRef>
              <c:f>'Tabela I.1'!$J$8:$J$51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0.075</c:v>
                </c:pt>
                <c:pt idx="19">
                  <c:v>0.075</c:v>
                </c:pt>
                <c:pt idx="20">
                  <c:v>1.075</c:v>
                </c:pt>
                <c:pt idx="21">
                  <c:v>1.075</c:v>
                </c:pt>
                <c:pt idx="22">
                  <c:v>1.075</c:v>
                </c:pt>
                <c:pt idx="23">
                  <c:v>1.075</c:v>
                </c:pt>
                <c:pt idx="24">
                  <c:v>6.075</c:v>
                </c:pt>
                <c:pt idx="25">
                  <c:v>18.8</c:v>
                </c:pt>
                <c:pt idx="26">
                  <c:v>19.025</c:v>
                </c:pt>
                <c:pt idx="27">
                  <c:v>21</c:v>
                </c:pt>
                <c:pt idx="28">
                  <c:v>22</c:v>
                </c:pt>
                <c:pt idx="29">
                  <c:v>22</c:v>
                </c:pt>
                <c:pt idx="30">
                  <c:v>29</c:v>
                </c:pt>
                <c:pt idx="31">
                  <c:v>29</c:v>
                </c:pt>
                <c:pt idx="32">
                  <c:v>237</c:v>
                </c:pt>
                <c:pt idx="33">
                  <c:v>247</c:v>
                </c:pt>
                <c:pt idx="34">
                  <c:v>398</c:v>
                </c:pt>
                <c:pt idx="35">
                  <c:v>602</c:v>
                </c:pt>
                <c:pt idx="36">
                  <c:v>926.9999999999998</c:v>
                </c:pt>
                <c:pt idx="37">
                  <c:v>1424.9922000000001</c:v>
                </c:pt>
                <c:pt idx="38">
                  <c:v>1891.8742599999998</c:v>
                </c:pt>
                <c:pt idx="39">
                  <c:v>2201.744</c:v>
                </c:pt>
                <c:pt idx="40">
                  <c:v>4887.6890300000005</c:v>
                </c:pt>
                <c:pt idx="41">
                  <c:v>7632.732</c:v>
                </c:pt>
                <c:pt idx="42">
                  <c:v>10123.94222</c:v>
                </c:pt>
                <c:pt idx="43">
                  <c:v>12283.242860000002</c:v>
                </c:pt>
              </c:numCache>
            </c:numRef>
          </c:val>
          <c:smooth val="0"/>
        </c:ser>
        <c:marker val="1"/>
        <c:axId val="22618239"/>
        <c:axId val="2237560"/>
      </c:lineChart>
      <c:catAx>
        <c:axId val="2261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37560"/>
        <c:crosses val="autoZero"/>
        <c:auto val="1"/>
        <c:lblOffset val="100"/>
        <c:tickLblSkip val="4"/>
        <c:noMultiLvlLbl val="0"/>
      </c:catAx>
      <c:valAx>
        <c:axId val="2237560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045"/>
              <c:y val="0.13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18239"/>
        <c:crossesAt val="1"/>
        <c:crossBetween val="midCat"/>
        <c:dispUnits/>
        <c:majorUnit val="10000"/>
        <c:min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"/>
          <c:y val="0.94775"/>
          <c:w val="0.54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19375"/>
          <c:w val="0.9285"/>
          <c:h val="0.74125"/>
        </c:manualLayout>
      </c:layout>
      <c:areaChart>
        <c:grouping val="standard"/>
        <c:varyColors val="0"/>
        <c:ser>
          <c:idx val="1"/>
          <c:order val="0"/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I.3'!$A$4:$A$47</c:f>
              <c:strCache>
                <c:ptCount val="44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20141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</c:strCache>
            </c:strRef>
          </c:cat>
          <c:val>
            <c:numRef>
              <c:f>'Tabela I.3'!$B$4:$B$47</c:f>
              <c:numCache>
                <c:ptCount val="44"/>
                <c:pt idx="0">
                  <c:v>164200</c:v>
                </c:pt>
                <c:pt idx="1">
                  <c:v>166700</c:v>
                </c:pt>
                <c:pt idx="2">
                  <c:v>165700</c:v>
                </c:pt>
                <c:pt idx="3">
                  <c:v>185800</c:v>
                </c:pt>
                <c:pt idx="4">
                  <c:v>201100</c:v>
                </c:pt>
                <c:pt idx="5">
                  <c:v>201100</c:v>
                </c:pt>
                <c:pt idx="6">
                  <c:v>233100</c:v>
                </c:pt>
                <c:pt idx="7">
                  <c:v>233300</c:v>
                </c:pt>
                <c:pt idx="8">
                  <c:v>238200</c:v>
                </c:pt>
                <c:pt idx="9">
                  <c:v>240100</c:v>
                </c:pt>
                <c:pt idx="10">
                  <c:v>240100</c:v>
                </c:pt>
                <c:pt idx="11">
                  <c:v>240100</c:v>
                </c:pt>
                <c:pt idx="12">
                  <c:v>240100</c:v>
                </c:pt>
                <c:pt idx="13">
                  <c:v>240100</c:v>
                </c:pt>
                <c:pt idx="14">
                  <c:v>234890</c:v>
                </c:pt>
                <c:pt idx="15">
                  <c:v>241040</c:v>
                </c:pt>
                <c:pt idx="16">
                  <c:v>241040</c:v>
                </c:pt>
                <c:pt idx="17">
                  <c:v>241750</c:v>
                </c:pt>
                <c:pt idx="18">
                  <c:v>241680</c:v>
                </c:pt>
                <c:pt idx="19">
                  <c:v>239080</c:v>
                </c:pt>
                <c:pt idx="20">
                  <c:v>246580</c:v>
                </c:pt>
                <c:pt idx="21">
                  <c:v>247880</c:v>
                </c:pt>
                <c:pt idx="22">
                  <c:v>249461</c:v>
                </c:pt>
                <c:pt idx="23">
                  <c:v>278198</c:v>
                </c:pt>
                <c:pt idx="24">
                  <c:v>281096</c:v>
                </c:pt>
                <c:pt idx="25">
                  <c:v>285475</c:v>
                </c:pt>
                <c:pt idx="26">
                  <c:v>294025</c:v>
                </c:pt>
                <c:pt idx="27">
                  <c:v>294025</c:v>
                </c:pt>
                <c:pt idx="28">
                  <c:v>294690</c:v>
                </c:pt>
                <c:pt idx="29">
                  <c:v>304523</c:v>
                </c:pt>
                <c:pt idx="30">
                  <c:v>304523</c:v>
                </c:pt>
                <c:pt idx="31">
                  <c:v>304618</c:v>
                </c:pt>
                <c:pt idx="32">
                  <c:v>304618</c:v>
                </c:pt>
                <c:pt idx="33">
                  <c:v>307563</c:v>
                </c:pt>
                <c:pt idx="34">
                  <c:v>325050</c:v>
                </c:pt>
                <c:pt idx="35">
                  <c:v>332703</c:v>
                </c:pt>
                <c:pt idx="36">
                  <c:v>332703</c:v>
                </c:pt>
                <c:pt idx="37">
                  <c:v>333175</c:v>
                </c:pt>
                <c:pt idx="38">
                  <c:v>334433</c:v>
                </c:pt>
                <c:pt idx="39">
                  <c:v>334433</c:v>
                </c:pt>
                <c:pt idx="40">
                  <c:v>364409</c:v>
                </c:pt>
                <c:pt idx="41">
                  <c:v>374209.0808064772</c:v>
                </c:pt>
                <c:pt idx="42">
                  <c:v>380130.204</c:v>
                </c:pt>
                <c:pt idx="43">
                  <c:v>380130.204</c:v>
                </c:pt>
              </c:numCache>
            </c:numRef>
          </c:val>
        </c:ser>
        <c:axId val="20138041"/>
        <c:axId val="47024642"/>
      </c:areaChart>
      <c:catAx>
        <c:axId val="2013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024642"/>
        <c:crosses val="autoZero"/>
        <c:auto val="1"/>
        <c:lblOffset val="100"/>
        <c:tickLblSkip val="3"/>
        <c:noMultiLvlLbl val="0"/>
      </c:catAx>
      <c:valAx>
        <c:axId val="47024642"/>
        <c:scaling>
          <c:orientation val="minMax"/>
          <c:max val="4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38041"/>
        <c:crossesAt val="1"/>
        <c:crossBetween val="midCat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INSTALLED CAPACITY OF ELECTRIC GENERATION (GW)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HIDRO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'aux I.1'!$A$12:$A$43</c:f>
              <c:numCache/>
            </c:numRef>
          </c:cat>
          <c:val>
            <c:numRef>
              <c:f>'aux I.1'!$D$12:$D$43</c:f>
              <c:numCache/>
            </c:numRef>
          </c:val>
          <c:smooth val="0"/>
        </c:ser>
        <c:ser>
          <c:idx val="1"/>
          <c:order val="1"/>
          <c:tx>
            <c:v>TERMO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'aux I.1'!$A$12:$A$43</c:f>
              <c:numCache/>
            </c:numRef>
          </c:cat>
          <c:val>
            <c:numRef>
              <c:f>'aux I.1'!$G$12:$G$43</c:f>
              <c:numCache/>
            </c:numRef>
          </c:val>
          <c:smooth val="0"/>
        </c:ser>
        <c:ser>
          <c:idx val="2"/>
          <c:order val="2"/>
          <c:tx>
            <c:v>NUCLEO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'aux I.1'!$A$12:$A$43</c:f>
              <c:numCache/>
            </c:numRef>
          </c:cat>
          <c:val>
            <c:numRef>
              <c:f>'aux I.1'!$L$12:$L$43</c:f>
              <c:numCache/>
            </c:numRef>
          </c:val>
          <c:smooth val="0"/>
        </c:ser>
        <c:marker val="1"/>
        <c:axId val="20568595"/>
        <c:axId val="50899628"/>
      </c:lineChart>
      <c:catAx>
        <c:axId val="2056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99628"/>
        <c:crosses val="autoZero"/>
        <c:auto val="1"/>
        <c:lblOffset val="100"/>
        <c:tickLblSkip val="2"/>
        <c:noMultiLvlLbl val="0"/>
      </c:catAx>
      <c:valAx>
        <c:axId val="508996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68595"/>
        <c:crossesAt val="1"/>
        <c:crossBetween val="between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INSTALLED CAPACITY OF ELECTRIC GENERATION (GW)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HIDRO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'auxI.2'!#REF!</c:f>
              <c:strCache>
                <c:ptCount val="31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</c:strCache>
            </c:strRef>
          </c:cat>
          <c:val>
            <c:numRef>
              <c:f>'auxI.2'!#REF!</c:f>
              <c:numCache>
                <c:ptCount val="31"/>
                <c:pt idx="0">
                  <c:v>13724</c:v>
                </c:pt>
                <c:pt idx="1">
                  <c:v>16316</c:v>
                </c:pt>
                <c:pt idx="2">
                  <c:v>17904</c:v>
                </c:pt>
                <c:pt idx="3">
                  <c:v>19396</c:v>
                </c:pt>
                <c:pt idx="4">
                  <c:v>21665</c:v>
                </c:pt>
                <c:pt idx="5">
                  <c:v>24235</c:v>
                </c:pt>
                <c:pt idx="6">
                  <c:v>27649</c:v>
                </c:pt>
                <c:pt idx="7">
                  <c:v>31173</c:v>
                </c:pt>
                <c:pt idx="8">
                  <c:v>33156</c:v>
                </c:pt>
                <c:pt idx="9">
                  <c:v>34178</c:v>
                </c:pt>
                <c:pt idx="10">
                  <c:v>34923</c:v>
                </c:pt>
                <c:pt idx="11">
                  <c:v>37077</c:v>
                </c:pt>
                <c:pt idx="12">
                  <c:v>37786</c:v>
                </c:pt>
                <c:pt idx="13">
                  <c:v>40329</c:v>
                </c:pt>
                <c:pt idx="14">
                  <c:v>42228</c:v>
                </c:pt>
                <c:pt idx="15">
                  <c:v>44796</c:v>
                </c:pt>
                <c:pt idx="16">
                  <c:v>45558</c:v>
                </c:pt>
                <c:pt idx="17">
                  <c:v>46616</c:v>
                </c:pt>
                <c:pt idx="18">
                  <c:v>47709</c:v>
                </c:pt>
                <c:pt idx="19">
                  <c:v>48591</c:v>
                </c:pt>
                <c:pt idx="20">
                  <c:v>49921</c:v>
                </c:pt>
                <c:pt idx="21">
                  <c:v>51367</c:v>
                </c:pt>
                <c:pt idx="22">
                  <c:v>53119</c:v>
                </c:pt>
                <c:pt idx="23">
                  <c:v>54889</c:v>
                </c:pt>
                <c:pt idx="24">
                  <c:v>56759</c:v>
                </c:pt>
                <c:pt idx="25">
                  <c:v>58997</c:v>
                </c:pt>
                <c:pt idx="26">
                  <c:v>61063</c:v>
                </c:pt>
                <c:pt idx="27">
                  <c:v>62523</c:v>
                </c:pt>
                <c:pt idx="28">
                  <c:v>65311</c:v>
                </c:pt>
                <c:pt idx="29">
                  <c:v>67793</c:v>
                </c:pt>
                <c:pt idx="30">
                  <c:v>68999</c:v>
                </c:pt>
              </c:numCache>
            </c:numRef>
          </c:val>
          <c:smooth val="0"/>
        </c:ser>
        <c:ser>
          <c:idx val="1"/>
          <c:order val="1"/>
          <c:tx>
            <c:v>TERMO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'auxI.2'!#REF!</c:f>
              <c:strCache>
                <c:ptCount val="31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</c:strCache>
            </c:strRef>
          </c:cat>
          <c:val>
            <c:numRef>
              <c:f>'auxI.2'!#REF!</c:f>
              <c:numCache>
                <c:ptCount val="31"/>
                <c:pt idx="0">
                  <c:v>4409</c:v>
                </c:pt>
                <c:pt idx="1">
                  <c:v>4652</c:v>
                </c:pt>
                <c:pt idx="2">
                  <c:v>4680</c:v>
                </c:pt>
                <c:pt idx="3">
                  <c:v>4943</c:v>
                </c:pt>
                <c:pt idx="4">
                  <c:v>5307</c:v>
                </c:pt>
                <c:pt idx="5">
                  <c:v>5984</c:v>
                </c:pt>
                <c:pt idx="6">
                  <c:v>5823</c:v>
                </c:pt>
                <c:pt idx="7">
                  <c:v>6096</c:v>
                </c:pt>
                <c:pt idx="8">
                  <c:v>6190</c:v>
                </c:pt>
                <c:pt idx="9">
                  <c:v>6188</c:v>
                </c:pt>
                <c:pt idx="10">
                  <c:v>6173</c:v>
                </c:pt>
                <c:pt idx="11">
                  <c:v>6373</c:v>
                </c:pt>
                <c:pt idx="12">
                  <c:v>6510</c:v>
                </c:pt>
                <c:pt idx="13">
                  <c:v>6575</c:v>
                </c:pt>
                <c:pt idx="14">
                  <c:v>6690</c:v>
                </c:pt>
                <c:pt idx="15">
                  <c:v>6672</c:v>
                </c:pt>
                <c:pt idx="16">
                  <c:v>6835</c:v>
                </c:pt>
                <c:pt idx="17">
                  <c:v>6868</c:v>
                </c:pt>
                <c:pt idx="18">
                  <c:v>6683</c:v>
                </c:pt>
                <c:pt idx="19">
                  <c:v>6974</c:v>
                </c:pt>
                <c:pt idx="20">
                  <c:v>7051</c:v>
                </c:pt>
                <c:pt idx="21">
                  <c:v>7097</c:v>
                </c:pt>
                <c:pt idx="22">
                  <c:v>7025</c:v>
                </c:pt>
                <c:pt idx="23">
                  <c:v>7426</c:v>
                </c:pt>
                <c:pt idx="24">
                  <c:v>7793</c:v>
                </c:pt>
                <c:pt idx="25">
                  <c:v>8526</c:v>
                </c:pt>
                <c:pt idx="26">
                  <c:v>10642</c:v>
                </c:pt>
                <c:pt idx="27">
                  <c:v>11725</c:v>
                </c:pt>
                <c:pt idx="28">
                  <c:v>15140</c:v>
                </c:pt>
                <c:pt idx="29">
                  <c:v>16705</c:v>
                </c:pt>
                <c:pt idx="30">
                  <c:v>19727</c:v>
                </c:pt>
              </c:numCache>
            </c:numRef>
          </c:val>
          <c:smooth val="0"/>
        </c:ser>
        <c:ser>
          <c:idx val="2"/>
          <c:order val="2"/>
          <c:tx>
            <c:v>NUCLEO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'auxI.2'!#REF!</c:f>
              <c:strCache>
                <c:ptCount val="31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</c:strCache>
            </c:strRef>
          </c:cat>
          <c:val>
            <c:numRef>
              <c:f>'auxI.2'!#REF!</c:f>
              <c:numCache>
                <c:ptCount val="31"/>
                <c:pt idx="11">
                  <c:v>657</c:v>
                </c:pt>
                <c:pt idx="12">
                  <c:v>657</c:v>
                </c:pt>
                <c:pt idx="13">
                  <c:v>657</c:v>
                </c:pt>
                <c:pt idx="14">
                  <c:v>657</c:v>
                </c:pt>
                <c:pt idx="15">
                  <c:v>657</c:v>
                </c:pt>
                <c:pt idx="16">
                  <c:v>657</c:v>
                </c:pt>
                <c:pt idx="17">
                  <c:v>657</c:v>
                </c:pt>
                <c:pt idx="18">
                  <c:v>657</c:v>
                </c:pt>
                <c:pt idx="19">
                  <c:v>657</c:v>
                </c:pt>
                <c:pt idx="20">
                  <c:v>657</c:v>
                </c:pt>
                <c:pt idx="21">
                  <c:v>657</c:v>
                </c:pt>
                <c:pt idx="22">
                  <c:v>657</c:v>
                </c:pt>
                <c:pt idx="23">
                  <c:v>657</c:v>
                </c:pt>
                <c:pt idx="24">
                  <c:v>657</c:v>
                </c:pt>
                <c:pt idx="25">
                  <c:v>657</c:v>
                </c:pt>
                <c:pt idx="26">
                  <c:v>2007</c:v>
                </c:pt>
                <c:pt idx="27">
                  <c:v>2007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</c:numCache>
            </c:numRef>
          </c:val>
          <c:smooth val="0"/>
        </c:ser>
        <c:marker val="1"/>
        <c:axId val="55443469"/>
        <c:axId val="29229174"/>
      </c:lineChart>
      <c:catAx>
        <c:axId val="5544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29174"/>
        <c:crosses val="autoZero"/>
        <c:auto val="1"/>
        <c:lblOffset val="100"/>
        <c:tickLblSkip val="36"/>
        <c:noMultiLvlLbl val="0"/>
      </c:catAx>
      <c:valAx>
        <c:axId val="29229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43469"/>
        <c:crossesAt val="1"/>
        <c:crossBetween val="between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INSTALLED CAPACITY OF REFINING
 (10³ m³ d/o)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'auxI.3'!$A$11:$A$42</c:f>
              <c:numCache/>
            </c:numRef>
          </c:cat>
          <c:val>
            <c:numRef>
              <c:f>'auxI.3'!$A$11:$A$42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'auxI.3'!$A$11:$A$42</c:f>
              <c:numCache/>
            </c:numRef>
          </c:cat>
          <c:val>
            <c:numRef>
              <c:f>'auxI.3'!$B$11:$B$42</c:f>
              <c:numCache/>
            </c:numRef>
          </c:val>
        </c:ser>
        <c:axId val="61735975"/>
        <c:axId val="18752864"/>
      </c:areaChart>
      <c:catAx>
        <c:axId val="61735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52864"/>
        <c:crosses val="autoZero"/>
        <c:auto val="1"/>
        <c:lblOffset val="100"/>
        <c:tickLblSkip val="3"/>
        <c:noMultiLvlLbl val="0"/>
      </c:catAx>
      <c:valAx>
        <c:axId val="18752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35975"/>
        <c:crossesAt val="1"/>
        <c:crossBetween val="midCat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0"/>
  </sheetPr>
  <sheetViews>
    <sheetView workbookViewId="0"/>
  </sheetViews>
  <pageMargins left="0.787401575" right="0.787401575" top="0.984251969" bottom="0.984251969" header="0.492125985" footer="0.49212598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30"/>
  </sheetPr>
  <sheetViews>
    <sheetView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0.686</cdr:x>
      <cdr:y>0.60675</cdr:y>
    </cdr:from>
    <cdr:to>
      <cdr:x>0.759</cdr:x>
      <cdr:y>0.62225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HYDRO</a:t>
          </a:r>
        </a:p>
      </cdr:txBody>
    </cdr:sp>
  </cdr:relSizeAnchor>
  <cdr:relSizeAnchor xmlns:cdr="http://schemas.openxmlformats.org/drawingml/2006/chartDrawing">
    <cdr:from>
      <cdr:x>0.735</cdr:x>
      <cdr:y>0.632</cdr:y>
    </cdr:from>
    <cdr:to>
      <cdr:x>0.79725</cdr:x>
      <cdr:y>0.6365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THERMO</a:t>
          </a:r>
        </a:p>
      </cdr:txBody>
    </cdr:sp>
  </cdr:relSizeAnchor>
  <cdr:relSizeAnchor xmlns:cdr="http://schemas.openxmlformats.org/drawingml/2006/chartDrawing">
    <cdr:from>
      <cdr:x>0.69275</cdr:x>
      <cdr:y>0.64725</cdr:y>
    </cdr:from>
    <cdr:to>
      <cdr:x>0.759</cdr:x>
      <cdr:y>0.65425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NUCLEO</a:t>
          </a:r>
        </a:p>
      </cdr:txBody>
    </cdr:sp>
  </cdr:relSizeAnchor>
  <cdr:relSizeAnchor xmlns:cdr="http://schemas.openxmlformats.org/drawingml/2006/chartDrawing">
    <cdr:from>
      <cdr:x>0.784</cdr:x>
      <cdr:y>0.6365</cdr:y>
    </cdr:from>
    <cdr:to>
      <cdr:x>0.8035</cdr:x>
      <cdr:y>0.64925</cdr:y>
    </cdr:to>
    <cdr:sp>
      <cdr:nvSpPr>
        <cdr:cNvPr id="4" name="Line 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0.64925</cdr:y>
    </cdr:from>
    <cdr:to>
      <cdr:x>0.784</cdr:x>
      <cdr:y>0.659</cdr:y>
    </cdr:to>
    <cdr:sp>
      <cdr:nvSpPr>
        <cdr:cNvPr id="5" name="Line 5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47</xdr:row>
      <xdr:rowOff>0</xdr:rowOff>
    </xdr:from>
    <xdr:to>
      <xdr:col>8</xdr:col>
      <xdr:colOff>590550</xdr:colOff>
      <xdr:row>47</xdr:row>
      <xdr:rowOff>0</xdr:rowOff>
    </xdr:to>
    <xdr:graphicFrame>
      <xdr:nvGraphicFramePr>
        <xdr:cNvPr id="1" name="Chart 2"/>
        <xdr:cNvGraphicFramePr/>
      </xdr:nvGraphicFramePr>
      <xdr:xfrm>
        <a:off x="4676775" y="8953500"/>
        <a:ext cx="3619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1695450</xdr:colOff>
      <xdr:row>6</xdr:row>
      <xdr:rowOff>28575</xdr:rowOff>
    </xdr:to>
    <xdr:pic>
      <xdr:nvPicPr>
        <xdr:cNvPr id="2" name="Picture 3" descr="Logo EP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95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11353800" y="9029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0.02875</cdr:x>
      <cdr:y>0.1395</cdr:y>
    </cdr:from>
    <cdr:to>
      <cdr:x>0.165</cdr:x>
      <cdr:y>0.18475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257175" y="800100"/>
          <a:ext cx="1257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0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m³/dia (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m³/day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0.564</cdr:x>
      <cdr:y>0.517</cdr:y>
    </cdr:from>
    <cdr:to>
      <cdr:x>0.784</cdr:x>
      <cdr:y>0.532</cdr:y>
    </cdr:to>
    <cdr:sp>
      <cdr:nvSpPr>
        <cdr:cNvPr id="1" name="Text Box 1"/>
        <cdr:cNvSpPr txBox="1">
          <a:spLocks noChangeArrowheads="1"/>
        </cdr:cNvSpPr>
      </cdr:nvSpPr>
      <cdr:spPr>
        <a:xfrm>
          <a:off x="2952750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HYDRO</a:t>
          </a:r>
        </a:p>
      </cdr:txBody>
    </cdr:sp>
  </cdr:relSizeAnchor>
  <cdr:relSizeAnchor xmlns:cdr="http://schemas.openxmlformats.org/drawingml/2006/chartDrawing">
    <cdr:from>
      <cdr:x>0.72175</cdr:x>
      <cdr:y>0.5485</cdr:y>
    </cdr:from>
    <cdr:to>
      <cdr:x>0.87975</cdr:x>
      <cdr:y>0.5585</cdr:y>
    </cdr:to>
    <cdr:sp>
      <cdr:nvSpPr>
        <cdr:cNvPr id="2" name="Text Box 2"/>
        <cdr:cNvSpPr txBox="1">
          <a:spLocks noChangeArrowheads="1"/>
        </cdr:cNvSpPr>
      </cdr:nvSpPr>
      <cdr:spPr>
        <a:xfrm>
          <a:off x="3771900" y="0"/>
          <a:ext cx="828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THERMO</a:t>
          </a:r>
        </a:p>
      </cdr:txBody>
    </cdr:sp>
  </cdr:relSizeAnchor>
  <cdr:relSizeAnchor xmlns:cdr="http://schemas.openxmlformats.org/drawingml/2006/chartDrawing">
    <cdr:from>
      <cdr:x>0.5965</cdr:x>
      <cdr:y>0.581</cdr:y>
    </cdr:from>
    <cdr:to>
      <cdr:x>0.783</cdr:x>
      <cdr:y>0.596</cdr:y>
    </cdr:to>
    <cdr:sp>
      <cdr:nvSpPr>
        <cdr:cNvPr id="3" name="Text Box 3"/>
        <cdr:cNvSpPr txBox="1">
          <a:spLocks noChangeArrowheads="1"/>
        </cdr:cNvSpPr>
      </cdr:nvSpPr>
      <cdr:spPr>
        <a:xfrm>
          <a:off x="3124200" y="0"/>
          <a:ext cx="981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NUCLEO</a:t>
          </a:r>
        </a:p>
      </cdr:txBody>
    </cdr:sp>
  </cdr:relSizeAnchor>
  <cdr:relSizeAnchor xmlns:cdr="http://schemas.openxmlformats.org/drawingml/2006/chartDrawing">
    <cdr:from>
      <cdr:x>0.84525</cdr:x>
      <cdr:y>0.5585</cdr:y>
    </cdr:from>
    <cdr:to>
      <cdr:x>0.8955</cdr:x>
      <cdr:y>0.5855</cdr:y>
    </cdr:to>
    <cdr:sp>
      <cdr:nvSpPr>
        <cdr:cNvPr id="4" name="Line 4"/>
        <cdr:cNvSpPr>
          <a:spLocks/>
        </cdr:cNvSpPr>
      </cdr:nvSpPr>
      <cdr:spPr>
        <a:xfrm>
          <a:off x="441960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0.7385</cdr:x>
      <cdr:y>0.5855</cdr:y>
    </cdr:from>
    <cdr:to>
      <cdr:x>0.84525</cdr:x>
      <cdr:y>0.606</cdr:y>
    </cdr:to>
    <cdr:sp>
      <cdr:nvSpPr>
        <cdr:cNvPr id="5" name="Line 5"/>
        <cdr:cNvSpPr>
          <a:spLocks/>
        </cdr:cNvSpPr>
      </cdr:nvSpPr>
      <cdr:spPr>
        <a:xfrm>
          <a:off x="3867150" y="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6</xdr:col>
      <xdr:colOff>285750</xdr:colOff>
      <xdr:row>53</xdr:row>
      <xdr:rowOff>0</xdr:rowOff>
    </xdr:to>
    <xdr:graphicFrame>
      <xdr:nvGraphicFramePr>
        <xdr:cNvPr id="1" name="Chart 2"/>
        <xdr:cNvGraphicFramePr/>
      </xdr:nvGraphicFramePr>
      <xdr:xfrm>
        <a:off x="0" y="10096500"/>
        <a:ext cx="523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6</xdr:row>
      <xdr:rowOff>28575</xdr:rowOff>
    </xdr:to>
    <xdr:pic>
      <xdr:nvPicPr>
        <xdr:cNvPr id="2" name="Picture 3" descr="Logo EP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95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0.67275</cdr:x>
      <cdr:y>0.60675</cdr:y>
    </cdr:from>
    <cdr:to>
      <cdr:x>0.7595</cdr:x>
      <cdr:y>0.62225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HYDRO</a:t>
          </a:r>
        </a:p>
      </cdr:txBody>
    </cdr:sp>
  </cdr:relSizeAnchor>
  <cdr:relSizeAnchor xmlns:cdr="http://schemas.openxmlformats.org/drawingml/2006/chartDrawing">
    <cdr:from>
      <cdr:x>0.73475</cdr:x>
      <cdr:y>0.63225</cdr:y>
    </cdr:from>
    <cdr:to>
      <cdr:x>0.79775</cdr:x>
      <cdr:y>0.6365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THERMO</a:t>
          </a:r>
        </a:p>
      </cdr:txBody>
    </cdr:sp>
  </cdr:relSizeAnchor>
  <cdr:relSizeAnchor xmlns:cdr="http://schemas.openxmlformats.org/drawingml/2006/chartDrawing">
    <cdr:from>
      <cdr:x>0.68525</cdr:x>
      <cdr:y>0.64725</cdr:y>
    </cdr:from>
    <cdr:to>
      <cdr:x>0.759</cdr:x>
      <cdr:y>0.65425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NUCLEO</a:t>
          </a:r>
        </a:p>
      </cdr:txBody>
    </cdr:sp>
  </cdr:relSizeAnchor>
  <cdr:relSizeAnchor xmlns:cdr="http://schemas.openxmlformats.org/drawingml/2006/chartDrawing">
    <cdr:from>
      <cdr:x>0.7835</cdr:x>
      <cdr:y>0.6365</cdr:y>
    </cdr:from>
    <cdr:to>
      <cdr:x>0.80375</cdr:x>
      <cdr:y>0.64925</cdr:y>
    </cdr:to>
    <cdr:sp>
      <cdr:nvSpPr>
        <cdr:cNvPr id="4" name="Line 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0.74175</cdr:x>
      <cdr:y>0.64925</cdr:y>
    </cdr:from>
    <cdr:to>
      <cdr:x>0.7835</cdr:x>
      <cdr:y>0.659</cdr:y>
    </cdr:to>
    <cdr:sp>
      <cdr:nvSpPr>
        <cdr:cNvPr id="5" name="Line 5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4000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6</xdr:row>
      <xdr:rowOff>28575</xdr:rowOff>
    </xdr:to>
    <xdr:pic>
      <xdr:nvPicPr>
        <xdr:cNvPr id="2" name="Picture 2" descr="Logo EP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95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me.gov.br/web/guest/secretarias/petroleo-gas-natural-e-combustiveis-renovaveis/publicacoes/relatorio-mensal-do-mercado-de-derivados-de-petroleo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S110"/>
  <sheetViews>
    <sheetView showGridLines="0" tabSelected="1" zoomScalePageLayoutView="0" workbookViewId="0" topLeftCell="A3">
      <pane ySplit="5" topLeftCell="A8" activePane="bottomLeft" state="frozen"/>
      <selection pane="topLeft" activeCell="A3" sqref="A3"/>
      <selection pane="bottomLeft" activeCell="A8" sqref="A8"/>
    </sheetView>
  </sheetViews>
  <sheetFormatPr defaultColWidth="9.140625" defaultRowHeight="12.75"/>
  <cols>
    <col min="1" max="1" width="9.140625" style="32" customWidth="1"/>
    <col min="2" max="13" width="8.7109375" style="32" customWidth="1"/>
    <col min="14" max="15" width="10.421875" style="32" bestFit="1" customWidth="1"/>
    <col min="16" max="17" width="8.7109375" style="32" customWidth="1"/>
    <col min="18" max="16384" width="9.140625" style="32" customWidth="1"/>
  </cols>
  <sheetData>
    <row r="1" spans="1:19" ht="15.75">
      <c r="A1" s="60" t="s">
        <v>27</v>
      </c>
      <c r="B1" s="60"/>
      <c r="C1" s="60"/>
      <c r="D1" s="60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5">
      <c r="A3" s="59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5.75" thickBot="1">
      <c r="A4" s="58" t="s">
        <v>38</v>
      </c>
      <c r="B4" s="57"/>
      <c r="C4" s="57"/>
      <c r="D4" s="57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5" t="s">
        <v>0</v>
      </c>
      <c r="R4" s="54"/>
      <c r="S4" s="33"/>
    </row>
    <row r="5" spans="1:19" ht="12.75">
      <c r="A5" s="52"/>
      <c r="B5" s="167" t="s">
        <v>25</v>
      </c>
      <c r="C5" s="167"/>
      <c r="D5" s="167"/>
      <c r="E5" s="167" t="s">
        <v>24</v>
      </c>
      <c r="F5" s="167"/>
      <c r="G5" s="167"/>
      <c r="H5" s="167" t="s">
        <v>48</v>
      </c>
      <c r="I5" s="167"/>
      <c r="J5" s="167"/>
      <c r="K5" s="167" t="s">
        <v>49</v>
      </c>
      <c r="L5" s="167"/>
      <c r="M5" s="167"/>
      <c r="N5" s="53" t="s">
        <v>18</v>
      </c>
      <c r="O5" s="167" t="s">
        <v>1</v>
      </c>
      <c r="P5" s="167"/>
      <c r="Q5" s="167"/>
      <c r="R5" s="53"/>
      <c r="S5" s="33"/>
    </row>
    <row r="6" spans="1:19" ht="12.75">
      <c r="A6" s="52" t="s">
        <v>12</v>
      </c>
      <c r="B6" s="170" t="s">
        <v>23</v>
      </c>
      <c r="C6" s="170"/>
      <c r="D6" s="170"/>
      <c r="E6" s="169" t="s">
        <v>22</v>
      </c>
      <c r="F6" s="169"/>
      <c r="G6" s="169"/>
      <c r="H6" s="168" t="s">
        <v>33</v>
      </c>
      <c r="I6" s="168"/>
      <c r="J6" s="168"/>
      <c r="K6" s="51"/>
      <c r="L6" s="51" t="s">
        <v>50</v>
      </c>
      <c r="M6" s="51"/>
      <c r="N6" s="51" t="s">
        <v>18</v>
      </c>
      <c r="O6" s="168" t="s">
        <v>1</v>
      </c>
      <c r="P6" s="168"/>
      <c r="Q6" s="168"/>
      <c r="R6" s="38"/>
      <c r="S6" s="33"/>
    </row>
    <row r="7" spans="1:19" ht="13.5" thickBot="1">
      <c r="A7" s="50"/>
      <c r="B7" s="48" t="s">
        <v>37</v>
      </c>
      <c r="C7" s="48" t="s">
        <v>36</v>
      </c>
      <c r="D7" s="49" t="s">
        <v>1</v>
      </c>
      <c r="E7" s="49" t="s">
        <v>21</v>
      </c>
      <c r="F7" s="48" t="s">
        <v>2</v>
      </c>
      <c r="G7" s="48" t="s">
        <v>1</v>
      </c>
      <c r="H7" s="49" t="s">
        <v>21</v>
      </c>
      <c r="I7" s="48" t="s">
        <v>2</v>
      </c>
      <c r="J7" s="48" t="s">
        <v>1</v>
      </c>
      <c r="K7" s="49" t="s">
        <v>21</v>
      </c>
      <c r="L7" s="48" t="s">
        <v>2</v>
      </c>
      <c r="M7" s="48" t="s">
        <v>1</v>
      </c>
      <c r="N7" s="49" t="s">
        <v>21</v>
      </c>
      <c r="O7" s="49" t="s">
        <v>21</v>
      </c>
      <c r="P7" s="48" t="s">
        <v>2</v>
      </c>
      <c r="Q7" s="48" t="s">
        <v>1</v>
      </c>
      <c r="R7" s="44"/>
      <c r="S7" s="33"/>
    </row>
    <row r="8" spans="1:19" ht="12.75">
      <c r="A8" s="46">
        <v>1974</v>
      </c>
      <c r="B8" s="47">
        <v>13224</v>
      </c>
      <c r="C8" s="47">
        <v>500</v>
      </c>
      <c r="D8" s="47">
        <v>13724</v>
      </c>
      <c r="E8" s="47">
        <v>2489</v>
      </c>
      <c r="F8" s="47">
        <v>1920</v>
      </c>
      <c r="G8" s="47">
        <v>4409</v>
      </c>
      <c r="H8" s="47">
        <v>0</v>
      </c>
      <c r="I8" s="47">
        <v>0</v>
      </c>
      <c r="J8" s="47">
        <v>0</v>
      </c>
      <c r="K8" s="47"/>
      <c r="L8" s="47"/>
      <c r="M8" s="47"/>
      <c r="N8" s="47">
        <v>0</v>
      </c>
      <c r="O8" s="47">
        <v>15713</v>
      </c>
      <c r="P8" s="47">
        <v>2420</v>
      </c>
      <c r="Q8" s="47">
        <v>18133</v>
      </c>
      <c r="R8" s="41"/>
      <c r="S8" s="33"/>
    </row>
    <row r="9" spans="1:19" ht="12.75">
      <c r="A9" s="46">
        <v>1975</v>
      </c>
      <c r="B9" s="43">
        <v>15815</v>
      </c>
      <c r="C9" s="43">
        <v>501</v>
      </c>
      <c r="D9" s="43">
        <v>16316</v>
      </c>
      <c r="E9" s="43">
        <v>2436</v>
      </c>
      <c r="F9" s="43">
        <v>2216</v>
      </c>
      <c r="G9" s="47">
        <v>4652</v>
      </c>
      <c r="H9" s="47">
        <v>0</v>
      </c>
      <c r="I9" s="47">
        <v>0</v>
      </c>
      <c r="J9" s="47">
        <v>0</v>
      </c>
      <c r="K9" s="47"/>
      <c r="L9" s="47"/>
      <c r="M9" s="47"/>
      <c r="N9" s="43">
        <v>0</v>
      </c>
      <c r="O9" s="47">
        <v>18251</v>
      </c>
      <c r="P9" s="47">
        <v>2717</v>
      </c>
      <c r="Q9" s="47">
        <v>20968</v>
      </c>
      <c r="R9" s="43"/>
      <c r="S9" s="33"/>
    </row>
    <row r="10" spans="1:19" ht="12.75">
      <c r="A10" s="46">
        <v>1976</v>
      </c>
      <c r="B10" s="47">
        <v>17343</v>
      </c>
      <c r="C10" s="47">
        <v>561</v>
      </c>
      <c r="D10" s="43">
        <v>17904</v>
      </c>
      <c r="E10" s="47">
        <v>2457</v>
      </c>
      <c r="F10" s="47">
        <v>2223</v>
      </c>
      <c r="G10" s="47">
        <v>4680</v>
      </c>
      <c r="H10" s="47">
        <v>0</v>
      </c>
      <c r="I10" s="47">
        <v>0</v>
      </c>
      <c r="J10" s="47">
        <v>0</v>
      </c>
      <c r="K10" s="47"/>
      <c r="L10" s="47"/>
      <c r="M10" s="47"/>
      <c r="N10" s="47">
        <v>0</v>
      </c>
      <c r="O10" s="47">
        <v>19800</v>
      </c>
      <c r="P10" s="47">
        <v>2784</v>
      </c>
      <c r="Q10" s="47">
        <v>22584</v>
      </c>
      <c r="R10" s="43"/>
      <c r="S10" s="33"/>
    </row>
    <row r="11" spans="1:19" ht="12.75">
      <c r="A11" s="46">
        <v>1977</v>
      </c>
      <c r="B11" s="43">
        <v>18835</v>
      </c>
      <c r="C11" s="43">
        <v>561</v>
      </c>
      <c r="D11" s="43">
        <v>19396</v>
      </c>
      <c r="E11" s="43">
        <v>2729</v>
      </c>
      <c r="F11" s="43">
        <v>2214</v>
      </c>
      <c r="G11" s="47">
        <v>4943</v>
      </c>
      <c r="H11" s="47">
        <v>0</v>
      </c>
      <c r="I11" s="47">
        <v>0</v>
      </c>
      <c r="J11" s="47">
        <v>0</v>
      </c>
      <c r="K11" s="47"/>
      <c r="L11" s="47"/>
      <c r="M11" s="47"/>
      <c r="N11" s="43">
        <v>0</v>
      </c>
      <c r="O11" s="47">
        <v>21564</v>
      </c>
      <c r="P11" s="47">
        <v>2775</v>
      </c>
      <c r="Q11" s="47">
        <v>24339</v>
      </c>
      <c r="R11" s="43"/>
      <c r="S11" s="33"/>
    </row>
    <row r="12" spans="1:19" ht="12.75">
      <c r="A12" s="46">
        <v>1978</v>
      </c>
      <c r="B12" s="43">
        <v>21104</v>
      </c>
      <c r="C12" s="43">
        <v>561</v>
      </c>
      <c r="D12" s="43">
        <v>21665</v>
      </c>
      <c r="E12" s="43">
        <v>3048</v>
      </c>
      <c r="F12" s="43">
        <v>2259</v>
      </c>
      <c r="G12" s="47">
        <v>5307</v>
      </c>
      <c r="H12" s="47">
        <v>0</v>
      </c>
      <c r="I12" s="47">
        <v>0</v>
      </c>
      <c r="J12" s="47">
        <v>0</v>
      </c>
      <c r="K12" s="47"/>
      <c r="L12" s="47"/>
      <c r="M12" s="47"/>
      <c r="N12" s="43">
        <v>0</v>
      </c>
      <c r="O12" s="47">
        <v>24152</v>
      </c>
      <c r="P12" s="47">
        <v>2820</v>
      </c>
      <c r="Q12" s="47">
        <v>26972</v>
      </c>
      <c r="R12" s="43"/>
      <c r="S12" s="33"/>
    </row>
    <row r="13" spans="1:19" ht="12.75">
      <c r="A13" s="46">
        <v>1979</v>
      </c>
      <c r="B13" s="43">
        <v>23667</v>
      </c>
      <c r="C13" s="43">
        <v>568</v>
      </c>
      <c r="D13" s="43">
        <v>24235</v>
      </c>
      <c r="E13" s="43">
        <v>3573</v>
      </c>
      <c r="F13" s="43">
        <v>2411</v>
      </c>
      <c r="G13" s="47">
        <v>5984</v>
      </c>
      <c r="H13" s="47">
        <v>0</v>
      </c>
      <c r="I13" s="47">
        <v>0</v>
      </c>
      <c r="J13" s="47">
        <v>0</v>
      </c>
      <c r="K13" s="47"/>
      <c r="L13" s="47"/>
      <c r="M13" s="47"/>
      <c r="N13" s="43">
        <v>0</v>
      </c>
      <c r="O13" s="47">
        <v>27240</v>
      </c>
      <c r="P13" s="47">
        <v>2979</v>
      </c>
      <c r="Q13" s="47">
        <v>30219</v>
      </c>
      <c r="R13" s="43"/>
      <c r="S13" s="33"/>
    </row>
    <row r="14" spans="1:19" ht="12.75">
      <c r="A14" s="46">
        <v>1980</v>
      </c>
      <c r="B14" s="43">
        <v>27081</v>
      </c>
      <c r="C14" s="43">
        <v>568</v>
      </c>
      <c r="D14" s="43">
        <v>27649</v>
      </c>
      <c r="E14" s="43">
        <v>3484</v>
      </c>
      <c r="F14" s="43">
        <v>2339</v>
      </c>
      <c r="G14" s="47">
        <v>5823</v>
      </c>
      <c r="H14" s="137">
        <v>0</v>
      </c>
      <c r="I14" s="137">
        <v>0</v>
      </c>
      <c r="J14" s="137">
        <v>0</v>
      </c>
      <c r="K14" s="47"/>
      <c r="L14" s="47"/>
      <c r="M14" s="47"/>
      <c r="N14" s="43">
        <v>0</v>
      </c>
      <c r="O14" s="47">
        <v>30565</v>
      </c>
      <c r="P14" s="47">
        <v>2907</v>
      </c>
      <c r="Q14" s="47">
        <v>33472</v>
      </c>
      <c r="R14" s="43"/>
      <c r="S14" s="33"/>
    </row>
    <row r="15" spans="1:19" ht="12.75">
      <c r="A15" s="46">
        <v>1981</v>
      </c>
      <c r="B15" s="43">
        <v>30596</v>
      </c>
      <c r="C15" s="43">
        <v>577</v>
      </c>
      <c r="D15" s="43">
        <v>31173</v>
      </c>
      <c r="E15" s="43">
        <v>3655</v>
      </c>
      <c r="F15" s="43">
        <v>2441</v>
      </c>
      <c r="G15" s="47">
        <v>6096</v>
      </c>
      <c r="H15" s="137">
        <v>0</v>
      </c>
      <c r="I15" s="137">
        <v>0</v>
      </c>
      <c r="J15" s="137">
        <v>0</v>
      </c>
      <c r="K15" s="47"/>
      <c r="L15" s="47"/>
      <c r="M15" s="47"/>
      <c r="N15" s="43">
        <v>0</v>
      </c>
      <c r="O15" s="47">
        <v>34251</v>
      </c>
      <c r="P15" s="47">
        <v>3018</v>
      </c>
      <c r="Q15" s="47">
        <v>37269</v>
      </c>
      <c r="R15" s="43"/>
      <c r="S15" s="33"/>
    </row>
    <row r="16" spans="1:19" ht="12.75">
      <c r="A16" s="46">
        <v>1982</v>
      </c>
      <c r="B16" s="47">
        <v>32542</v>
      </c>
      <c r="C16" s="47">
        <v>614</v>
      </c>
      <c r="D16" s="43">
        <v>33156</v>
      </c>
      <c r="E16" s="47">
        <v>3687</v>
      </c>
      <c r="F16" s="47">
        <v>2503</v>
      </c>
      <c r="G16" s="47">
        <v>6190</v>
      </c>
      <c r="H16" s="137">
        <v>0</v>
      </c>
      <c r="I16" s="137">
        <v>0</v>
      </c>
      <c r="J16" s="137">
        <v>0</v>
      </c>
      <c r="K16" s="47"/>
      <c r="L16" s="47"/>
      <c r="M16" s="47"/>
      <c r="N16" s="47">
        <v>0</v>
      </c>
      <c r="O16" s="47">
        <v>36229</v>
      </c>
      <c r="P16" s="47">
        <v>3117</v>
      </c>
      <c r="Q16" s="47">
        <v>39346</v>
      </c>
      <c r="R16" s="47"/>
      <c r="S16" s="33"/>
    </row>
    <row r="17" spans="1:19" ht="12.75">
      <c r="A17" s="46">
        <v>1983</v>
      </c>
      <c r="B17" s="43">
        <v>33556</v>
      </c>
      <c r="C17" s="43">
        <v>622</v>
      </c>
      <c r="D17" s="43">
        <v>34178</v>
      </c>
      <c r="E17" s="43">
        <v>3641</v>
      </c>
      <c r="F17" s="43">
        <v>2547</v>
      </c>
      <c r="G17" s="47">
        <v>6188</v>
      </c>
      <c r="H17" s="137">
        <v>0</v>
      </c>
      <c r="I17" s="137">
        <v>0</v>
      </c>
      <c r="J17" s="137">
        <v>0</v>
      </c>
      <c r="K17" s="47"/>
      <c r="L17" s="47"/>
      <c r="M17" s="47"/>
      <c r="N17" s="43">
        <v>0</v>
      </c>
      <c r="O17" s="47">
        <v>37197</v>
      </c>
      <c r="P17" s="47">
        <v>3169</v>
      </c>
      <c r="Q17" s="47">
        <v>40366</v>
      </c>
      <c r="R17" s="43"/>
      <c r="S17" s="33"/>
    </row>
    <row r="18" spans="1:19" ht="12.75">
      <c r="A18" s="46">
        <v>1984</v>
      </c>
      <c r="B18" s="47">
        <v>34301</v>
      </c>
      <c r="C18" s="47">
        <v>622</v>
      </c>
      <c r="D18" s="43">
        <v>34923</v>
      </c>
      <c r="E18" s="47">
        <v>3626</v>
      </c>
      <c r="F18" s="47">
        <v>2547</v>
      </c>
      <c r="G18" s="47">
        <v>6173</v>
      </c>
      <c r="H18" s="137">
        <v>0</v>
      </c>
      <c r="I18" s="137">
        <v>0</v>
      </c>
      <c r="J18" s="137">
        <v>0</v>
      </c>
      <c r="K18" s="47"/>
      <c r="L18" s="47"/>
      <c r="M18" s="47"/>
      <c r="N18" s="47">
        <v>0</v>
      </c>
      <c r="O18" s="47">
        <v>37927</v>
      </c>
      <c r="P18" s="47">
        <v>3169</v>
      </c>
      <c r="Q18" s="47">
        <v>41096</v>
      </c>
      <c r="R18" s="47"/>
      <c r="S18" s="33"/>
    </row>
    <row r="19" spans="1:19" ht="12.75">
      <c r="A19" s="46">
        <v>1985</v>
      </c>
      <c r="B19" s="43">
        <v>36453</v>
      </c>
      <c r="C19" s="43">
        <v>624</v>
      </c>
      <c r="D19" s="43">
        <v>37077</v>
      </c>
      <c r="E19" s="43">
        <v>3708</v>
      </c>
      <c r="F19" s="43">
        <v>2665</v>
      </c>
      <c r="G19" s="47">
        <v>6373</v>
      </c>
      <c r="H19" s="137">
        <v>0</v>
      </c>
      <c r="I19" s="137">
        <v>0</v>
      </c>
      <c r="J19" s="137">
        <v>0</v>
      </c>
      <c r="K19" s="47"/>
      <c r="L19" s="47"/>
      <c r="M19" s="47"/>
      <c r="N19" s="43">
        <v>657</v>
      </c>
      <c r="O19" s="47">
        <v>40818</v>
      </c>
      <c r="P19" s="47">
        <v>3289</v>
      </c>
      <c r="Q19" s="47">
        <v>44107</v>
      </c>
      <c r="R19" s="43"/>
      <c r="S19" s="33"/>
    </row>
    <row r="20" spans="1:19" ht="12.75">
      <c r="A20" s="46">
        <v>1986</v>
      </c>
      <c r="B20" s="47">
        <v>37162</v>
      </c>
      <c r="C20" s="47">
        <v>624</v>
      </c>
      <c r="D20" s="43">
        <v>37786</v>
      </c>
      <c r="E20" s="47">
        <v>3845</v>
      </c>
      <c r="F20" s="47">
        <v>2665</v>
      </c>
      <c r="G20" s="47">
        <v>6510</v>
      </c>
      <c r="H20" s="137">
        <v>0</v>
      </c>
      <c r="I20" s="137">
        <v>0</v>
      </c>
      <c r="J20" s="137">
        <v>0</v>
      </c>
      <c r="K20" s="47"/>
      <c r="L20" s="47"/>
      <c r="M20" s="47"/>
      <c r="N20" s="43">
        <v>657</v>
      </c>
      <c r="O20" s="47">
        <v>41664</v>
      </c>
      <c r="P20" s="47">
        <v>3289</v>
      </c>
      <c r="Q20" s="47">
        <v>44953</v>
      </c>
      <c r="R20" s="47"/>
      <c r="S20" s="33"/>
    </row>
    <row r="21" spans="1:19" ht="12.75">
      <c r="A21" s="46">
        <v>1987</v>
      </c>
      <c r="B21" s="43">
        <v>39693</v>
      </c>
      <c r="C21" s="43">
        <v>636</v>
      </c>
      <c r="D21" s="43">
        <v>40329</v>
      </c>
      <c r="E21" s="43">
        <v>3910</v>
      </c>
      <c r="F21" s="43">
        <v>2665</v>
      </c>
      <c r="G21" s="47">
        <v>6575</v>
      </c>
      <c r="H21" s="137">
        <v>0</v>
      </c>
      <c r="I21" s="137">
        <v>0</v>
      </c>
      <c r="J21" s="137">
        <v>0</v>
      </c>
      <c r="K21" s="47"/>
      <c r="L21" s="47"/>
      <c r="M21" s="47"/>
      <c r="N21" s="43">
        <v>657</v>
      </c>
      <c r="O21" s="47">
        <v>44260</v>
      </c>
      <c r="P21" s="47">
        <v>3301</v>
      </c>
      <c r="Q21" s="47">
        <v>47561</v>
      </c>
      <c r="R21" s="43"/>
      <c r="S21" s="33"/>
    </row>
    <row r="22" spans="1:19" ht="12.75">
      <c r="A22" s="46">
        <v>1988</v>
      </c>
      <c r="B22" s="47">
        <v>41583</v>
      </c>
      <c r="C22" s="47">
        <v>645</v>
      </c>
      <c r="D22" s="43">
        <v>42228</v>
      </c>
      <c r="E22" s="47">
        <v>4025</v>
      </c>
      <c r="F22" s="47">
        <v>2665</v>
      </c>
      <c r="G22" s="47">
        <v>6690</v>
      </c>
      <c r="H22" s="137">
        <v>0</v>
      </c>
      <c r="I22" s="137">
        <v>0</v>
      </c>
      <c r="J22" s="137">
        <v>0</v>
      </c>
      <c r="K22" s="47"/>
      <c r="L22" s="47"/>
      <c r="M22" s="47"/>
      <c r="N22" s="43">
        <v>657</v>
      </c>
      <c r="O22" s="47">
        <v>46265</v>
      </c>
      <c r="P22" s="47">
        <v>3310</v>
      </c>
      <c r="Q22" s="47">
        <v>49575</v>
      </c>
      <c r="R22" s="47"/>
      <c r="S22" s="33"/>
    </row>
    <row r="23" spans="1:19" ht="12.75">
      <c r="A23" s="46">
        <v>1989</v>
      </c>
      <c r="B23" s="43">
        <v>44172</v>
      </c>
      <c r="C23" s="43">
        <v>624</v>
      </c>
      <c r="D23" s="43">
        <v>44796</v>
      </c>
      <c r="E23" s="43">
        <v>4007</v>
      </c>
      <c r="F23" s="43">
        <v>2665</v>
      </c>
      <c r="G23" s="47">
        <v>6672</v>
      </c>
      <c r="H23" s="137">
        <v>0</v>
      </c>
      <c r="I23" s="137">
        <v>0</v>
      </c>
      <c r="J23" s="137">
        <v>0</v>
      </c>
      <c r="K23" s="47"/>
      <c r="L23" s="47"/>
      <c r="M23" s="47"/>
      <c r="N23" s="43">
        <v>657</v>
      </c>
      <c r="O23" s="47">
        <v>48836</v>
      </c>
      <c r="P23" s="47">
        <v>3289</v>
      </c>
      <c r="Q23" s="47">
        <v>52125</v>
      </c>
      <c r="R23" s="43"/>
      <c r="S23" s="33"/>
    </row>
    <row r="24" spans="1:19" ht="12.75">
      <c r="A24" s="46">
        <v>1990</v>
      </c>
      <c r="B24" s="47">
        <v>44934</v>
      </c>
      <c r="C24" s="47">
        <v>624</v>
      </c>
      <c r="D24" s="43">
        <v>45558</v>
      </c>
      <c r="E24" s="47">
        <v>4170</v>
      </c>
      <c r="F24" s="47">
        <v>2665</v>
      </c>
      <c r="G24" s="47">
        <v>6835</v>
      </c>
      <c r="H24" s="137">
        <v>0</v>
      </c>
      <c r="I24" s="137">
        <v>0</v>
      </c>
      <c r="J24" s="137">
        <v>0</v>
      </c>
      <c r="K24" s="47"/>
      <c r="L24" s="47"/>
      <c r="M24" s="47"/>
      <c r="N24" s="43">
        <v>657</v>
      </c>
      <c r="O24" s="47">
        <v>49761</v>
      </c>
      <c r="P24" s="47">
        <v>3289</v>
      </c>
      <c r="Q24" s="47">
        <v>53050</v>
      </c>
      <c r="R24" s="47"/>
      <c r="S24" s="33"/>
    </row>
    <row r="25" spans="1:19" ht="12.75">
      <c r="A25" s="46">
        <v>1991</v>
      </c>
      <c r="B25" s="43">
        <v>45992</v>
      </c>
      <c r="C25" s="43">
        <v>624</v>
      </c>
      <c r="D25" s="43">
        <v>46616</v>
      </c>
      <c r="E25" s="43">
        <v>4203</v>
      </c>
      <c r="F25" s="43">
        <v>2665</v>
      </c>
      <c r="G25" s="47">
        <v>6868</v>
      </c>
      <c r="H25" s="137">
        <v>0</v>
      </c>
      <c r="I25" s="137">
        <v>0</v>
      </c>
      <c r="J25" s="137">
        <v>0</v>
      </c>
      <c r="K25" s="47"/>
      <c r="L25" s="47"/>
      <c r="M25" s="47"/>
      <c r="N25" s="43">
        <v>657</v>
      </c>
      <c r="O25" s="47">
        <v>50852</v>
      </c>
      <c r="P25" s="47">
        <v>3289</v>
      </c>
      <c r="Q25" s="47">
        <v>54141</v>
      </c>
      <c r="R25" s="43"/>
      <c r="S25" s="33"/>
    </row>
    <row r="26" spans="1:19" ht="12.75">
      <c r="A26" s="46">
        <v>1992</v>
      </c>
      <c r="B26" s="47">
        <v>47085</v>
      </c>
      <c r="C26" s="47">
        <v>624</v>
      </c>
      <c r="D26" s="43">
        <v>47709</v>
      </c>
      <c r="E26" s="47">
        <v>4018.5</v>
      </c>
      <c r="F26" s="47">
        <v>2665</v>
      </c>
      <c r="G26" s="47">
        <v>6683.5</v>
      </c>
      <c r="H26" s="47">
        <v>0.075</v>
      </c>
      <c r="I26" s="47">
        <v>0</v>
      </c>
      <c r="J26" s="47">
        <v>0.075</v>
      </c>
      <c r="K26" s="82"/>
      <c r="L26" s="82"/>
      <c r="M26" s="82"/>
      <c r="N26" s="43">
        <v>657</v>
      </c>
      <c r="O26" s="47">
        <v>51760.575</v>
      </c>
      <c r="P26" s="47">
        <v>3289</v>
      </c>
      <c r="Q26" s="47">
        <v>55049.575</v>
      </c>
      <c r="R26" s="47"/>
      <c r="S26" s="33"/>
    </row>
    <row r="27" spans="1:19" ht="12.75">
      <c r="A27" s="46">
        <v>1993</v>
      </c>
      <c r="B27" s="43">
        <v>47967</v>
      </c>
      <c r="C27" s="43">
        <v>624</v>
      </c>
      <c r="D27" s="43">
        <v>48591</v>
      </c>
      <c r="E27" s="43">
        <v>4127.5</v>
      </c>
      <c r="F27" s="43">
        <v>2847</v>
      </c>
      <c r="G27" s="47">
        <v>6974.5</v>
      </c>
      <c r="H27" s="47">
        <v>0.075</v>
      </c>
      <c r="I27" s="43">
        <v>0</v>
      </c>
      <c r="J27" s="43">
        <v>0.075</v>
      </c>
      <c r="K27" s="83"/>
      <c r="L27" s="83"/>
      <c r="M27" s="83"/>
      <c r="N27" s="43">
        <v>657</v>
      </c>
      <c r="O27" s="47">
        <v>52751.575</v>
      </c>
      <c r="P27" s="47">
        <v>3471</v>
      </c>
      <c r="Q27" s="47">
        <v>56222.575</v>
      </c>
      <c r="R27" s="43"/>
      <c r="S27" s="33"/>
    </row>
    <row r="28" spans="1:19" ht="12.75">
      <c r="A28" s="46">
        <v>1994</v>
      </c>
      <c r="B28" s="47">
        <v>49297</v>
      </c>
      <c r="C28" s="47">
        <v>624</v>
      </c>
      <c r="D28" s="43">
        <v>49921</v>
      </c>
      <c r="E28" s="47">
        <v>4150.5</v>
      </c>
      <c r="F28" s="47">
        <v>2900</v>
      </c>
      <c r="G28" s="47">
        <v>7050.5</v>
      </c>
      <c r="H28" s="47">
        <v>1.075</v>
      </c>
      <c r="I28" s="47">
        <v>0</v>
      </c>
      <c r="J28" s="47">
        <v>1.075</v>
      </c>
      <c r="K28" s="47"/>
      <c r="L28" s="47"/>
      <c r="M28" s="47"/>
      <c r="N28" s="43">
        <v>657</v>
      </c>
      <c r="O28" s="47">
        <v>54105.575</v>
      </c>
      <c r="P28" s="47">
        <v>3524</v>
      </c>
      <c r="Q28" s="47">
        <v>57629.575</v>
      </c>
      <c r="R28" s="47"/>
      <c r="S28" s="33"/>
    </row>
    <row r="29" spans="1:19" ht="12.75">
      <c r="A29" s="46">
        <v>1995</v>
      </c>
      <c r="B29" s="43">
        <v>50680</v>
      </c>
      <c r="C29" s="43">
        <v>687</v>
      </c>
      <c r="D29" s="43">
        <v>51367</v>
      </c>
      <c r="E29" s="43">
        <v>4196.5</v>
      </c>
      <c r="F29" s="43">
        <v>2900</v>
      </c>
      <c r="G29" s="47">
        <v>7096.5</v>
      </c>
      <c r="H29" s="47">
        <v>1.075</v>
      </c>
      <c r="I29" s="43">
        <v>0</v>
      </c>
      <c r="J29" s="43">
        <v>1.075</v>
      </c>
      <c r="K29" s="43"/>
      <c r="L29" s="43"/>
      <c r="M29" s="43"/>
      <c r="N29" s="43">
        <v>657</v>
      </c>
      <c r="O29" s="47">
        <v>55534.575</v>
      </c>
      <c r="P29" s="47">
        <v>3587</v>
      </c>
      <c r="Q29" s="47">
        <v>59121.575</v>
      </c>
      <c r="R29" s="43"/>
      <c r="S29" s="33"/>
    </row>
    <row r="30" spans="1:19" ht="12.75">
      <c r="A30" s="46">
        <v>1996</v>
      </c>
      <c r="B30" s="47">
        <v>52432</v>
      </c>
      <c r="C30" s="47">
        <v>687</v>
      </c>
      <c r="D30" s="43">
        <v>53119</v>
      </c>
      <c r="E30" s="47">
        <v>4104.5</v>
      </c>
      <c r="F30" s="47">
        <v>2920</v>
      </c>
      <c r="G30" s="47">
        <v>7024.5</v>
      </c>
      <c r="H30" s="47">
        <v>1.075</v>
      </c>
      <c r="I30" s="47">
        <v>0</v>
      </c>
      <c r="J30" s="47">
        <v>1.075</v>
      </c>
      <c r="K30" s="47"/>
      <c r="L30" s="47"/>
      <c r="M30" s="47"/>
      <c r="N30" s="43">
        <v>657</v>
      </c>
      <c r="O30" s="47">
        <v>57194.575</v>
      </c>
      <c r="P30" s="47">
        <v>3607</v>
      </c>
      <c r="Q30" s="47">
        <v>60801.575</v>
      </c>
      <c r="R30" s="47"/>
      <c r="S30" s="33"/>
    </row>
    <row r="31" spans="1:19" ht="12.75">
      <c r="A31" s="46">
        <v>1997</v>
      </c>
      <c r="B31" s="43">
        <v>53987</v>
      </c>
      <c r="C31" s="43">
        <v>902</v>
      </c>
      <c r="D31" s="43">
        <v>54889</v>
      </c>
      <c r="E31" s="43">
        <v>4505.5</v>
      </c>
      <c r="F31" s="43">
        <v>2920</v>
      </c>
      <c r="G31" s="47">
        <v>7425.5</v>
      </c>
      <c r="H31" s="47">
        <v>1.075</v>
      </c>
      <c r="I31" s="43">
        <v>0</v>
      </c>
      <c r="J31" s="43">
        <v>1.075</v>
      </c>
      <c r="K31" s="43"/>
      <c r="L31" s="43"/>
      <c r="M31" s="43"/>
      <c r="N31" s="43">
        <v>657</v>
      </c>
      <c r="O31" s="47">
        <v>59150.575</v>
      </c>
      <c r="P31" s="47">
        <v>3822</v>
      </c>
      <c r="Q31" s="47">
        <v>62972.575</v>
      </c>
      <c r="R31" s="43"/>
      <c r="S31" s="33"/>
    </row>
    <row r="32" spans="1:19" ht="12.75">
      <c r="A32" s="46">
        <v>1998</v>
      </c>
      <c r="B32" s="47">
        <v>55857</v>
      </c>
      <c r="C32" s="47">
        <v>902</v>
      </c>
      <c r="D32" s="43">
        <v>56759</v>
      </c>
      <c r="E32" s="47">
        <v>4792.5</v>
      </c>
      <c r="F32" s="47">
        <v>2995</v>
      </c>
      <c r="G32" s="47">
        <v>7787.5</v>
      </c>
      <c r="H32" s="47">
        <v>6.075</v>
      </c>
      <c r="I32" s="47">
        <v>0</v>
      </c>
      <c r="J32" s="47">
        <v>6.075</v>
      </c>
      <c r="K32" s="47"/>
      <c r="L32" s="47"/>
      <c r="M32" s="47"/>
      <c r="N32" s="43">
        <v>657</v>
      </c>
      <c r="O32" s="47">
        <v>61312.575</v>
      </c>
      <c r="P32" s="47">
        <v>3897</v>
      </c>
      <c r="Q32" s="47">
        <v>65209.575</v>
      </c>
      <c r="R32" s="47"/>
      <c r="S32" s="33"/>
    </row>
    <row r="33" spans="1:19" ht="12.75">
      <c r="A33" s="46">
        <v>1999</v>
      </c>
      <c r="B33" s="43">
        <v>58085</v>
      </c>
      <c r="C33" s="43">
        <v>912</v>
      </c>
      <c r="D33" s="43">
        <v>58997</v>
      </c>
      <c r="E33" s="43">
        <v>5198</v>
      </c>
      <c r="F33" s="43">
        <v>3309</v>
      </c>
      <c r="G33" s="47">
        <v>8507</v>
      </c>
      <c r="H33" s="47">
        <v>18.8</v>
      </c>
      <c r="I33" s="43">
        <v>0</v>
      </c>
      <c r="J33" s="43">
        <v>18.8</v>
      </c>
      <c r="K33" s="43"/>
      <c r="L33" s="43"/>
      <c r="M33" s="43"/>
      <c r="N33" s="43">
        <v>657</v>
      </c>
      <c r="O33" s="47">
        <v>63958.8</v>
      </c>
      <c r="P33" s="47">
        <v>4221</v>
      </c>
      <c r="Q33" s="47">
        <v>68179.8</v>
      </c>
      <c r="R33" s="43"/>
      <c r="S33" s="33"/>
    </row>
    <row r="34" spans="1:19" ht="12.75">
      <c r="A34" s="46">
        <v>2000</v>
      </c>
      <c r="B34" s="47">
        <v>60095</v>
      </c>
      <c r="C34" s="47">
        <v>968</v>
      </c>
      <c r="D34" s="43">
        <v>61063</v>
      </c>
      <c r="E34" s="47">
        <v>6548</v>
      </c>
      <c r="F34" s="47">
        <v>4075</v>
      </c>
      <c r="G34" s="47">
        <v>10623</v>
      </c>
      <c r="H34" s="47">
        <v>19.025</v>
      </c>
      <c r="I34" s="47">
        <v>0</v>
      </c>
      <c r="J34" s="47">
        <v>19.025</v>
      </c>
      <c r="K34" s="47"/>
      <c r="L34" s="47"/>
      <c r="M34" s="47"/>
      <c r="N34" s="47">
        <v>1966</v>
      </c>
      <c r="O34" s="47">
        <f>68669.025-41</f>
        <v>68628.025</v>
      </c>
      <c r="P34" s="47">
        <v>5043</v>
      </c>
      <c r="Q34" s="47">
        <f>73712.025-41</f>
        <v>73671.025</v>
      </c>
      <c r="R34" s="47"/>
      <c r="S34" s="87"/>
    </row>
    <row r="35" spans="1:19" ht="12.75">
      <c r="A35" s="46">
        <v>2001</v>
      </c>
      <c r="B35" s="43">
        <v>61438.772275802505</v>
      </c>
      <c r="C35" s="43">
        <v>970.2277241974953</v>
      </c>
      <c r="D35" s="43">
        <f aca="true" t="shared" si="0" ref="D35:D51">B35+C35</f>
        <v>62409</v>
      </c>
      <c r="E35" s="43">
        <v>6750.960191354861</v>
      </c>
      <c r="F35" s="43">
        <v>3730.039808645139</v>
      </c>
      <c r="G35" s="43">
        <f aca="true" t="shared" si="1" ref="G35:G48">E35+F35</f>
        <v>10481</v>
      </c>
      <c r="H35" s="47">
        <v>21</v>
      </c>
      <c r="I35" s="43">
        <v>0</v>
      </c>
      <c r="J35" s="43">
        <f aca="true" t="shared" si="2" ref="J35:J46">H35+I35</f>
        <v>21</v>
      </c>
      <c r="K35" s="43"/>
      <c r="L35" s="43"/>
      <c r="M35" s="43"/>
      <c r="N35" s="47">
        <v>1966</v>
      </c>
      <c r="O35" s="47">
        <v>70176.73246715736</v>
      </c>
      <c r="P35" s="47">
        <v>4700.267532842634</v>
      </c>
      <c r="Q35" s="47">
        <v>74877</v>
      </c>
      <c r="R35" s="43"/>
      <c r="S35" s="33"/>
    </row>
    <row r="36" spans="1:19" ht="12.75">
      <c r="A36" s="46">
        <v>2002</v>
      </c>
      <c r="B36" s="47">
        <v>63323.930180214666</v>
      </c>
      <c r="C36" s="47">
        <v>1150.0698197853349</v>
      </c>
      <c r="D36" s="43">
        <f t="shared" si="0"/>
        <v>64474</v>
      </c>
      <c r="E36" s="47">
        <v>9714.235745468977</v>
      </c>
      <c r="F36" s="47">
        <v>4098.764254531023</v>
      </c>
      <c r="G36" s="43">
        <f t="shared" si="1"/>
        <v>13813</v>
      </c>
      <c r="H36" s="47">
        <v>22</v>
      </c>
      <c r="I36" s="47">
        <v>0</v>
      </c>
      <c r="J36" s="43">
        <f t="shared" si="2"/>
        <v>22</v>
      </c>
      <c r="K36" s="47"/>
      <c r="L36" s="47"/>
      <c r="M36" s="47"/>
      <c r="N36" s="47">
        <v>2007</v>
      </c>
      <c r="O36" s="47">
        <v>75066.1837634139</v>
      </c>
      <c r="P36" s="47">
        <v>5248.8162365861135</v>
      </c>
      <c r="Q36" s="47">
        <v>80315</v>
      </c>
      <c r="R36" s="47"/>
      <c r="S36" s="33"/>
    </row>
    <row r="37" spans="1:19" ht="12.75">
      <c r="A37" s="46">
        <v>2003</v>
      </c>
      <c r="B37" s="43">
        <v>66493.68999749237</v>
      </c>
      <c r="C37" s="43">
        <v>1204.3100025076335</v>
      </c>
      <c r="D37" s="43">
        <f t="shared" si="0"/>
        <v>67698</v>
      </c>
      <c r="E37" s="43">
        <v>11291.869125306832</v>
      </c>
      <c r="F37" s="43">
        <v>4838.130874693169</v>
      </c>
      <c r="G37" s="43">
        <f t="shared" si="1"/>
        <v>16130</v>
      </c>
      <c r="H37" s="47">
        <v>22</v>
      </c>
      <c r="I37" s="43">
        <v>0</v>
      </c>
      <c r="J37" s="43">
        <f t="shared" si="2"/>
        <v>22</v>
      </c>
      <c r="K37" s="43"/>
      <c r="L37" s="43"/>
      <c r="M37" s="43"/>
      <c r="N37" s="47">
        <v>2007</v>
      </c>
      <c r="O37" s="47">
        <v>79814.5591227992</v>
      </c>
      <c r="P37" s="47">
        <v>6042.440877200803</v>
      </c>
      <c r="Q37" s="47">
        <v>85857</v>
      </c>
      <c r="R37" s="43"/>
      <c r="S37" s="33"/>
    </row>
    <row r="38" spans="1:19" ht="12.75">
      <c r="A38" s="46">
        <v>2004</v>
      </c>
      <c r="B38" s="47">
        <v>67659.15935013551</v>
      </c>
      <c r="C38" s="47">
        <v>1428.8406498644906</v>
      </c>
      <c r="D38" s="43">
        <f t="shared" si="0"/>
        <v>69088</v>
      </c>
      <c r="E38" s="47">
        <v>14404.518326996198</v>
      </c>
      <c r="F38" s="47">
        <v>5151.481673003803</v>
      </c>
      <c r="G38" s="43">
        <f t="shared" si="1"/>
        <v>19556</v>
      </c>
      <c r="H38" s="47">
        <v>27.176419213973798</v>
      </c>
      <c r="I38" s="43">
        <v>1.823580786026201</v>
      </c>
      <c r="J38" s="43">
        <f t="shared" si="2"/>
        <v>29</v>
      </c>
      <c r="K38" s="47"/>
      <c r="L38" s="47"/>
      <c r="M38" s="47"/>
      <c r="N38" s="47">
        <v>2007</v>
      </c>
      <c r="O38" s="47">
        <v>84096.87477780483</v>
      </c>
      <c r="P38" s="47">
        <v>6582.125222195168</v>
      </c>
      <c r="Q38" s="47">
        <v>90679</v>
      </c>
      <c r="R38" s="47"/>
      <c r="S38" s="33"/>
    </row>
    <row r="39" spans="1:18" s="33" customFormat="1" ht="12.75">
      <c r="A39" s="46">
        <v>2005</v>
      </c>
      <c r="B39" s="43">
        <v>69472.46482351779</v>
      </c>
      <c r="C39" s="43">
        <v>1587.5351764822108</v>
      </c>
      <c r="D39" s="43">
        <f t="shared" si="0"/>
        <v>71060</v>
      </c>
      <c r="E39" s="43">
        <v>14626.521910777736</v>
      </c>
      <c r="F39" s="43">
        <v>5143.478089222266</v>
      </c>
      <c r="G39" s="43">
        <f t="shared" si="1"/>
        <v>19770</v>
      </c>
      <c r="H39" s="47">
        <v>27.176419213973798</v>
      </c>
      <c r="I39" s="43">
        <v>1.823580786026201</v>
      </c>
      <c r="J39" s="43">
        <f t="shared" si="2"/>
        <v>29</v>
      </c>
      <c r="K39" s="43"/>
      <c r="L39" s="43"/>
      <c r="M39" s="43"/>
      <c r="N39" s="47">
        <v>2007</v>
      </c>
      <c r="O39" s="47">
        <v>86132.18549428035</v>
      </c>
      <c r="P39" s="47">
        <v>6732.814505719655</v>
      </c>
      <c r="Q39" s="47">
        <v>92865</v>
      </c>
      <c r="R39" s="43"/>
    </row>
    <row r="40" spans="1:19" ht="12.75">
      <c r="A40" s="46">
        <v>2006</v>
      </c>
      <c r="B40" s="47">
        <v>72006.44159982569</v>
      </c>
      <c r="C40" s="47">
        <v>1671.5584001743086</v>
      </c>
      <c r="D40" s="43">
        <f t="shared" si="0"/>
        <v>73678</v>
      </c>
      <c r="E40" s="47">
        <v>13886.244214343655</v>
      </c>
      <c r="F40" s="47">
        <v>6485.7557856563435</v>
      </c>
      <c r="G40" s="43">
        <f t="shared" si="1"/>
        <v>20372</v>
      </c>
      <c r="H40" s="47">
        <v>235</v>
      </c>
      <c r="I40" s="43">
        <v>1.9999999999999998</v>
      </c>
      <c r="J40" s="43">
        <f t="shared" si="2"/>
        <v>237</v>
      </c>
      <c r="K40" s="43"/>
      <c r="L40" s="43"/>
      <c r="M40" s="43"/>
      <c r="N40" s="47">
        <v>2007</v>
      </c>
      <c r="O40" s="47">
        <v>88135.66312682169</v>
      </c>
      <c r="P40" s="47">
        <v>8159.336873178302</v>
      </c>
      <c r="Q40" s="47">
        <v>96294.99999999999</v>
      </c>
      <c r="R40" s="47"/>
      <c r="S40" s="33"/>
    </row>
    <row r="41" spans="1:19" ht="12.75">
      <c r="A41" s="46">
        <v>2007</v>
      </c>
      <c r="B41" s="43">
        <v>73620.08453122764</v>
      </c>
      <c r="C41" s="43">
        <v>3248.915468772359</v>
      </c>
      <c r="D41" s="43">
        <f t="shared" si="0"/>
        <v>76869</v>
      </c>
      <c r="E41" s="43">
        <v>14205.759906213365</v>
      </c>
      <c r="F41" s="43">
        <v>7023.240093786636</v>
      </c>
      <c r="G41" s="43">
        <f t="shared" si="1"/>
        <v>21229</v>
      </c>
      <c r="H41" s="47">
        <v>245.20036429872496</v>
      </c>
      <c r="I41" s="43">
        <v>1.7996357012750457</v>
      </c>
      <c r="J41" s="43">
        <f t="shared" si="2"/>
        <v>247</v>
      </c>
      <c r="K41" s="43"/>
      <c r="L41" s="43"/>
      <c r="M41" s="43"/>
      <c r="N41" s="47">
        <v>2007</v>
      </c>
      <c r="O41" s="43">
        <f aca="true" t="shared" si="3" ref="O41:O46">B41+E41+H41+K41+N41</f>
        <v>90078.04480173973</v>
      </c>
      <c r="P41" s="43">
        <f aca="true" t="shared" si="4" ref="P41:P46">C41+F41+I41+L41</f>
        <v>10273.95519826027</v>
      </c>
      <c r="Q41" s="43">
        <f aca="true" t="shared" si="5" ref="Q41:Q46">O41+P41</f>
        <v>100352</v>
      </c>
      <c r="R41" s="43"/>
      <c r="S41" s="33"/>
    </row>
    <row r="42" spans="1:19" ht="12.75">
      <c r="A42" s="46">
        <v>2008</v>
      </c>
      <c r="B42" s="43">
        <v>74234.87312186978</v>
      </c>
      <c r="C42" s="43">
        <v>3310.1268781302174</v>
      </c>
      <c r="D42" s="43">
        <f t="shared" si="0"/>
        <v>77545</v>
      </c>
      <c r="E42" s="43">
        <v>14765.827308225218</v>
      </c>
      <c r="F42" s="43">
        <v>8233.172691774784</v>
      </c>
      <c r="G42" s="43">
        <f t="shared" si="1"/>
        <v>22999</v>
      </c>
      <c r="H42" s="47">
        <v>396.27156919513607</v>
      </c>
      <c r="I42" s="43">
        <v>1.728430804863926</v>
      </c>
      <c r="J42" s="43">
        <f t="shared" si="2"/>
        <v>398</v>
      </c>
      <c r="K42" s="43"/>
      <c r="L42" s="43"/>
      <c r="M42" s="43"/>
      <c r="N42" s="47">
        <v>2007</v>
      </c>
      <c r="O42" s="43">
        <f t="shared" si="3"/>
        <v>91403.97199929012</v>
      </c>
      <c r="P42" s="43">
        <f t="shared" si="4"/>
        <v>11545.028000709865</v>
      </c>
      <c r="Q42" s="43">
        <f t="shared" si="5"/>
        <v>102948.99999999999</v>
      </c>
      <c r="R42" s="43"/>
      <c r="S42" s="33"/>
    </row>
    <row r="43" spans="1:19" ht="12.75">
      <c r="A43" s="52">
        <v>2009</v>
      </c>
      <c r="B43" s="43">
        <v>74852.60913192022</v>
      </c>
      <c r="C43" s="43">
        <v>3757.3908680797717</v>
      </c>
      <c r="D43" s="43">
        <f t="shared" si="0"/>
        <v>78610</v>
      </c>
      <c r="E43" s="43">
        <v>16275.502776064157</v>
      </c>
      <c r="F43" s="43">
        <v>9074.497223935841</v>
      </c>
      <c r="G43" s="43">
        <f t="shared" si="1"/>
        <v>25350</v>
      </c>
      <c r="H43" s="43">
        <v>600.2008487690192</v>
      </c>
      <c r="I43" s="43">
        <v>1.7991512309807332</v>
      </c>
      <c r="J43" s="43">
        <f t="shared" si="2"/>
        <v>602</v>
      </c>
      <c r="K43" s="43"/>
      <c r="L43" s="43"/>
      <c r="M43" s="43"/>
      <c r="N43" s="43">
        <v>2007</v>
      </c>
      <c r="O43" s="43">
        <f t="shared" si="3"/>
        <v>93735.3127567534</v>
      </c>
      <c r="P43" s="43">
        <f t="shared" si="4"/>
        <v>12833.687243246593</v>
      </c>
      <c r="Q43" s="43">
        <f t="shared" si="5"/>
        <v>106568.99999999999</v>
      </c>
      <c r="R43" s="43"/>
      <c r="S43" s="33"/>
    </row>
    <row r="44" spans="1:19" ht="12.75">
      <c r="A44" s="52">
        <v>2010</v>
      </c>
      <c r="B44" s="43">
        <v>76630.7876208013</v>
      </c>
      <c r="C44" s="43">
        <v>4072.212379198709</v>
      </c>
      <c r="D44" s="43">
        <f t="shared" si="0"/>
        <v>80703.00000000001</v>
      </c>
      <c r="E44" s="43">
        <v>17659.232344353342</v>
      </c>
      <c r="F44" s="43">
        <v>12029.767655646656</v>
      </c>
      <c r="G44" s="43">
        <f t="shared" si="1"/>
        <v>29689</v>
      </c>
      <c r="H44" s="43">
        <f>924.205170091409+0.799137931034352</f>
        <v>925.0043080224433</v>
      </c>
      <c r="I44" s="43">
        <v>1.9956919775564803</v>
      </c>
      <c r="J44" s="43">
        <f t="shared" si="2"/>
        <v>926.9999999999998</v>
      </c>
      <c r="K44" s="43">
        <v>0.8</v>
      </c>
      <c r="L44" s="43"/>
      <c r="M44" s="43">
        <f aca="true" t="shared" si="6" ref="M44:M51">K44+L44</f>
        <v>0.8</v>
      </c>
      <c r="N44" s="43">
        <v>2007</v>
      </c>
      <c r="O44" s="43">
        <f t="shared" si="3"/>
        <v>97222.82427317709</v>
      </c>
      <c r="P44" s="43">
        <f t="shared" si="4"/>
        <v>16103.97572682292</v>
      </c>
      <c r="Q44" s="43">
        <f t="shared" si="5"/>
        <v>113326.8</v>
      </c>
      <c r="R44" s="43"/>
      <c r="S44" s="33"/>
    </row>
    <row r="45" spans="1:19" ht="12.75">
      <c r="A45" s="52">
        <v>2011</v>
      </c>
      <c r="B45" s="43">
        <v>78022.73877183629</v>
      </c>
      <c r="C45" s="43">
        <v>4436.161228163706</v>
      </c>
      <c r="D45" s="43">
        <f t="shared" si="0"/>
        <v>82458.9</v>
      </c>
      <c r="E45" s="43">
        <v>17905.63752631531</v>
      </c>
      <c r="F45" s="43">
        <v>13337.189588954003</v>
      </c>
      <c r="G45" s="43">
        <f t="shared" si="1"/>
        <v>31242.827115269312</v>
      </c>
      <c r="H45" s="43">
        <f>1423.7922-K45-L45</f>
        <v>1422.9922000000001</v>
      </c>
      <c r="I45" s="43">
        <v>2</v>
      </c>
      <c r="J45" s="43">
        <f t="shared" si="2"/>
        <v>1424.9922000000001</v>
      </c>
      <c r="K45" s="43">
        <v>0.8</v>
      </c>
      <c r="L45" s="43"/>
      <c r="M45" s="43">
        <f t="shared" si="6"/>
        <v>0.8</v>
      </c>
      <c r="N45" s="43">
        <v>2007</v>
      </c>
      <c r="O45" s="43">
        <f t="shared" si="3"/>
        <v>99359.16849815159</v>
      </c>
      <c r="P45" s="43">
        <f t="shared" si="4"/>
        <v>17775.35081711771</v>
      </c>
      <c r="Q45" s="43">
        <f t="shared" si="5"/>
        <v>117134.5193152693</v>
      </c>
      <c r="R45" s="43"/>
      <c r="S45" s="33"/>
    </row>
    <row r="46" spans="1:19" ht="12.75">
      <c r="A46" s="52">
        <v>2012</v>
      </c>
      <c r="B46" s="43">
        <v>79673.1814433957</v>
      </c>
      <c r="C46" s="43">
        <v>4620.8185566043085</v>
      </c>
      <c r="D46" s="43">
        <f t="shared" si="0"/>
        <v>84294.00000000001</v>
      </c>
      <c r="E46" s="43">
        <v>18558.295970522908</v>
      </c>
      <c r="F46" s="43">
        <v>14219.74776947709</v>
      </c>
      <c r="G46" s="43">
        <f t="shared" si="1"/>
        <v>32778.043739999994</v>
      </c>
      <c r="H46" s="43">
        <f>1892.15626-K46-L46</f>
        <v>1890.0742599999999</v>
      </c>
      <c r="I46" s="43">
        <v>1.8</v>
      </c>
      <c r="J46" s="43">
        <f t="shared" si="2"/>
        <v>1891.8742599999998</v>
      </c>
      <c r="K46" s="43">
        <v>2.082</v>
      </c>
      <c r="L46" s="43"/>
      <c r="M46" s="43">
        <f t="shared" si="6"/>
        <v>2.082</v>
      </c>
      <c r="N46" s="43">
        <v>2007</v>
      </c>
      <c r="O46" s="43">
        <f t="shared" si="3"/>
        <v>102130.63367391861</v>
      </c>
      <c r="P46" s="43">
        <f t="shared" si="4"/>
        <v>18842.366326081396</v>
      </c>
      <c r="Q46" s="43">
        <f t="shared" si="5"/>
        <v>120973</v>
      </c>
      <c r="R46" s="43"/>
      <c r="S46" s="33"/>
    </row>
    <row r="47" spans="1:19" ht="12.75">
      <c r="A47" s="52">
        <v>2013</v>
      </c>
      <c r="B47" s="43">
        <v>81212.71466495506</v>
      </c>
      <c r="C47" s="43">
        <v>4805.475885044911</v>
      </c>
      <c r="D47" s="43">
        <f t="shared" si="0"/>
        <v>86018.19054999997</v>
      </c>
      <c r="E47" s="43">
        <v>21426.17022</v>
      </c>
      <c r="F47" s="43">
        <v>15102.305950000138</v>
      </c>
      <c r="G47" s="43">
        <f t="shared" si="1"/>
        <v>36528.47617000014</v>
      </c>
      <c r="H47" s="43">
        <v>2199.766</v>
      </c>
      <c r="I47" s="43">
        <v>1.9780000000000002</v>
      </c>
      <c r="J47" s="43">
        <f>H47+I47</f>
        <v>2201.744</v>
      </c>
      <c r="K47" s="43">
        <v>2.082</v>
      </c>
      <c r="L47" s="43">
        <v>2.8103400000000005</v>
      </c>
      <c r="M47" s="43">
        <f t="shared" si="6"/>
        <v>4.892340000000001</v>
      </c>
      <c r="N47" s="43">
        <v>1990</v>
      </c>
      <c r="O47" s="43">
        <f>B47+E47+H47+K47+N47</f>
        <v>106830.73288495505</v>
      </c>
      <c r="P47" s="43">
        <f>C47+F47+I47+L47</f>
        <v>19912.570175045046</v>
      </c>
      <c r="Q47" s="43">
        <f>O47+P47</f>
        <v>126743.3030600001</v>
      </c>
      <c r="R47" s="43"/>
      <c r="S47" s="33"/>
    </row>
    <row r="48" spans="1:19" ht="12.75">
      <c r="A48" s="52">
        <v>2014</v>
      </c>
      <c r="B48" s="43">
        <v>84330</v>
      </c>
      <c r="C48" s="43">
        <v>4862.96219504491</v>
      </c>
      <c r="D48" s="43">
        <f t="shared" si="0"/>
        <v>89192.9621950449</v>
      </c>
      <c r="E48" s="43">
        <v>21799.667579999998</v>
      </c>
      <c r="F48" s="43">
        <v>16027.102420000001</v>
      </c>
      <c r="G48" s="43">
        <f t="shared" si="1"/>
        <v>37826.77</v>
      </c>
      <c r="H48" s="43">
        <v>4885.671</v>
      </c>
      <c r="I48" s="43">
        <v>2.01803</v>
      </c>
      <c r="J48" s="43">
        <f>H48+I48</f>
        <v>4887.6890300000005</v>
      </c>
      <c r="K48" s="43">
        <v>6.08023</v>
      </c>
      <c r="L48" s="43">
        <v>9.00025</v>
      </c>
      <c r="M48" s="43">
        <f t="shared" si="6"/>
        <v>15.08048</v>
      </c>
      <c r="N48" s="43">
        <v>1990</v>
      </c>
      <c r="O48" s="43">
        <f>B48+E48+H48+K48+N48</f>
        <v>113011.41881</v>
      </c>
      <c r="P48" s="43">
        <f>C48+F48+I48+L48</f>
        <v>20901.08289504491</v>
      </c>
      <c r="Q48" s="43">
        <f>O48+P48</f>
        <v>133912.5017050449</v>
      </c>
      <c r="R48" s="43"/>
      <c r="S48" s="33"/>
    </row>
    <row r="49" spans="1:19" ht="12.75">
      <c r="A49" s="52">
        <v>2015</v>
      </c>
      <c r="B49" s="43">
        <v>86766.0892549551</v>
      </c>
      <c r="C49" s="43">
        <v>4884.1084450448925</v>
      </c>
      <c r="D49" s="43">
        <f>B49+C49</f>
        <v>91650.1977</v>
      </c>
      <c r="E49" s="138">
        <v>21607.08492</v>
      </c>
      <c r="F49" s="43">
        <v>17956.38684</v>
      </c>
      <c r="G49" s="43">
        <f>E49+F49</f>
        <v>39563.47176</v>
      </c>
      <c r="H49" s="43">
        <v>7630.766000000001</v>
      </c>
      <c r="I49" s="43">
        <v>1.9659999999982818</v>
      </c>
      <c r="J49" s="43">
        <f>H49+I49</f>
        <v>7632.732</v>
      </c>
      <c r="K49" s="43">
        <v>6.0916484</v>
      </c>
      <c r="L49" s="43">
        <v>15.25527</v>
      </c>
      <c r="M49" s="43">
        <f>K49+L49</f>
        <v>21.3469184</v>
      </c>
      <c r="N49" s="43">
        <v>1990</v>
      </c>
      <c r="O49" s="43">
        <f>B49+E49+H49+K49+N49</f>
        <v>118000.03182335512</v>
      </c>
      <c r="P49" s="43">
        <f>C49+F49+I49+L49</f>
        <v>22857.716555044888</v>
      </c>
      <c r="Q49" s="43">
        <f>O49+P49</f>
        <v>140857.74837840002</v>
      </c>
      <c r="R49" s="43"/>
      <c r="S49" s="33"/>
    </row>
    <row r="50" spans="1:19" ht="12.75">
      <c r="A50" s="52">
        <v>2016</v>
      </c>
      <c r="B50" s="43">
        <v>91981.79068695508</v>
      </c>
      <c r="C50" s="43">
        <v>4943.20762304491</v>
      </c>
      <c r="D50" s="43">
        <f t="shared" si="0"/>
        <v>96924.99831</v>
      </c>
      <c r="E50" s="138">
        <v>22101.1685</v>
      </c>
      <c r="F50" s="43">
        <v>19173.70670999998</v>
      </c>
      <c r="G50" s="43">
        <f>E50+F50</f>
        <v>41274.875209999984</v>
      </c>
      <c r="H50" s="43">
        <v>10121.976</v>
      </c>
      <c r="I50" s="43">
        <v>1.96622</v>
      </c>
      <c r="J50" s="43">
        <f>H50+I50</f>
        <v>10123.94222</v>
      </c>
      <c r="K50" s="43">
        <v>19.92155</v>
      </c>
      <c r="L50" s="43">
        <v>3.83987</v>
      </c>
      <c r="M50" s="43">
        <f t="shared" si="6"/>
        <v>23.76142</v>
      </c>
      <c r="N50" s="43">
        <v>1990</v>
      </c>
      <c r="O50" s="43">
        <f>B50+E50+H50+K50+N50</f>
        <v>126214.85673695507</v>
      </c>
      <c r="P50" s="43">
        <f>C50+F50+I50+L50</f>
        <v>24122.720423044888</v>
      </c>
      <c r="Q50" s="43">
        <f>O50+P50</f>
        <v>150337.57715999996</v>
      </c>
      <c r="R50" s="43"/>
      <c r="S50" s="33"/>
    </row>
    <row r="51" spans="1:19" ht="13.5" thickBot="1">
      <c r="A51" s="45">
        <v>2017</v>
      </c>
      <c r="B51" s="139">
        <v>95272.81134695507</v>
      </c>
      <c r="C51" s="139">
        <v>5002.58878304491</v>
      </c>
      <c r="D51" s="139">
        <f t="shared" si="0"/>
        <v>100275.40012999998</v>
      </c>
      <c r="E51" s="140">
        <v>21900.188591931626</v>
      </c>
      <c r="F51" s="139">
        <v>19728.01964806837</v>
      </c>
      <c r="G51" s="139">
        <f>E51+F51</f>
        <v>41628.20823999999</v>
      </c>
      <c r="H51" s="139">
        <v>12281.276640000002</v>
      </c>
      <c r="I51" s="139">
        <v>1.96622</v>
      </c>
      <c r="J51" s="139">
        <f>H51+I51</f>
        <v>12283.242860000002</v>
      </c>
      <c r="K51" s="139">
        <v>932.09076</v>
      </c>
      <c r="L51" s="139">
        <v>3.2338700000000005</v>
      </c>
      <c r="M51" s="139">
        <f t="shared" si="6"/>
        <v>935.3246300000001</v>
      </c>
      <c r="N51" s="139">
        <v>1990</v>
      </c>
      <c r="O51" s="139">
        <f>B51+E51+H51+K51+N51</f>
        <v>132376.36733888672</v>
      </c>
      <c r="P51" s="139">
        <f>C51+F51+I51+L51</f>
        <v>24735.80852111328</v>
      </c>
      <c r="Q51" s="139">
        <f>O51+P51</f>
        <v>157112.17586</v>
      </c>
      <c r="R51" s="43"/>
      <c r="S51" s="33"/>
    </row>
    <row r="52" spans="1:19" ht="12.75">
      <c r="A52" s="44" t="s">
        <v>42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33"/>
    </row>
    <row r="53" spans="1:19" ht="12.75">
      <c r="A53" s="42" t="s">
        <v>44</v>
      </c>
      <c r="B53" s="34"/>
      <c r="C53" s="34"/>
      <c r="D53" s="34"/>
      <c r="E53" s="34"/>
      <c r="F53" s="34"/>
      <c r="G53" s="34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33"/>
    </row>
    <row r="54" spans="1:19" ht="12.75">
      <c r="A54" s="40" t="s">
        <v>20</v>
      </c>
      <c r="B54" s="34"/>
      <c r="C54" s="34"/>
      <c r="D54" s="34"/>
      <c r="E54" s="34"/>
      <c r="F54" s="34"/>
      <c r="G54" s="34"/>
      <c r="H54" s="38"/>
      <c r="I54" s="38"/>
      <c r="J54" s="38"/>
      <c r="K54" s="38"/>
      <c r="L54" s="38"/>
      <c r="M54" s="38"/>
      <c r="N54" s="38"/>
      <c r="O54" s="86"/>
      <c r="P54" s="86"/>
      <c r="Q54" s="86"/>
      <c r="R54" s="86"/>
      <c r="S54" s="33"/>
    </row>
    <row r="55" spans="1:19" ht="12.75">
      <c r="A55" s="39" t="s">
        <v>39</v>
      </c>
      <c r="B55" s="34"/>
      <c r="C55" s="34"/>
      <c r="D55" s="34"/>
      <c r="E55" s="34"/>
      <c r="F55" s="34"/>
      <c r="G55" s="85"/>
      <c r="H55" s="85"/>
      <c r="I55" s="85"/>
      <c r="J55" s="141"/>
      <c r="K55" s="38"/>
      <c r="L55" s="38"/>
      <c r="M55" s="38"/>
      <c r="N55" s="38"/>
      <c r="O55" s="86"/>
      <c r="P55" s="86"/>
      <c r="Q55" s="43"/>
      <c r="R55" s="38"/>
      <c r="S55" s="33"/>
    </row>
    <row r="56" spans="1:19" ht="12.75">
      <c r="A56" s="37" t="s">
        <v>28</v>
      </c>
      <c r="B56" s="34"/>
      <c r="C56" s="34"/>
      <c r="D56" s="34"/>
      <c r="E56" s="34"/>
      <c r="F56" s="34"/>
      <c r="G56" s="34"/>
      <c r="H56" s="34"/>
      <c r="I56" s="34"/>
      <c r="J56" s="38"/>
      <c r="K56" s="38"/>
      <c r="L56" s="38"/>
      <c r="M56" s="38"/>
      <c r="N56" s="38"/>
      <c r="O56" s="38"/>
      <c r="P56" s="38"/>
      <c r="Q56" s="141"/>
      <c r="R56" s="38"/>
      <c r="S56" s="33"/>
    </row>
    <row r="57" spans="1:19" ht="12.75">
      <c r="A57" s="35" t="s">
        <v>40</v>
      </c>
      <c r="B57" s="34"/>
      <c r="C57" s="34"/>
      <c r="D57" s="34"/>
      <c r="E57" s="34"/>
      <c r="F57" s="34"/>
      <c r="J57" s="38"/>
      <c r="K57" s="38"/>
      <c r="L57" s="38"/>
      <c r="M57" s="38"/>
      <c r="N57" s="38"/>
      <c r="O57" s="38"/>
      <c r="P57" s="38"/>
      <c r="Q57" s="38"/>
      <c r="R57" s="38"/>
      <c r="S57" s="33"/>
    </row>
    <row r="58" spans="1:19" ht="14.25">
      <c r="A58" s="36" t="s">
        <v>29</v>
      </c>
      <c r="B58" s="34"/>
      <c r="C58" s="34"/>
      <c r="D58" s="34"/>
      <c r="E58" s="34"/>
      <c r="F58" s="34"/>
      <c r="J58" s="38"/>
      <c r="K58" s="38"/>
      <c r="L58" s="38"/>
      <c r="M58" s="38"/>
      <c r="N58" s="38"/>
      <c r="O58" s="38"/>
      <c r="P58" s="38"/>
      <c r="Q58" s="38"/>
      <c r="R58" s="38"/>
      <c r="S58" s="33"/>
    </row>
    <row r="59" spans="1:19" ht="12.75">
      <c r="A59" s="35" t="s">
        <v>30</v>
      </c>
      <c r="B59" s="34"/>
      <c r="C59" s="34"/>
      <c r="D59" s="34"/>
      <c r="E59" s="34"/>
      <c r="F59" s="34"/>
      <c r="J59" s="38"/>
      <c r="K59" s="43"/>
      <c r="L59" s="38"/>
      <c r="M59" s="38"/>
      <c r="N59" s="38"/>
      <c r="O59" s="38"/>
      <c r="P59" s="38"/>
      <c r="Q59" s="38"/>
      <c r="R59" s="38"/>
      <c r="S59" s="33"/>
    </row>
    <row r="60" spans="1:19" ht="14.25">
      <c r="A60" s="36" t="s">
        <v>52</v>
      </c>
      <c r="B60" s="33"/>
      <c r="C60" s="33"/>
      <c r="D60" s="33"/>
      <c r="E60" s="33"/>
      <c r="F60" s="33"/>
      <c r="J60" s="38"/>
      <c r="K60" s="38"/>
      <c r="L60" s="38"/>
      <c r="M60" s="38"/>
      <c r="N60" s="38"/>
      <c r="O60" s="38"/>
      <c r="P60" s="38"/>
      <c r="Q60" s="38"/>
      <c r="R60" s="38"/>
      <c r="S60" s="33"/>
    </row>
    <row r="61" spans="1:19" ht="14.25">
      <c r="A61" s="88" t="s">
        <v>51</v>
      </c>
      <c r="B61" s="33"/>
      <c r="C61" s="33"/>
      <c r="D61" s="33"/>
      <c r="E61" s="33"/>
      <c r="F61" s="33"/>
      <c r="J61" s="38"/>
      <c r="K61" s="38"/>
      <c r="L61" s="38"/>
      <c r="M61" s="38"/>
      <c r="N61" s="38"/>
      <c r="O61" s="38"/>
      <c r="P61" s="38"/>
      <c r="Q61" s="38"/>
      <c r="R61" s="38"/>
      <c r="S61" s="33"/>
    </row>
    <row r="62" spans="2:18" ht="12.75">
      <c r="B62" s="127"/>
      <c r="C62" s="127"/>
      <c r="O62" s="38"/>
      <c r="P62" s="38"/>
      <c r="Q62" s="38"/>
      <c r="R62" s="38"/>
    </row>
    <row r="63" spans="15:18" ht="12.75">
      <c r="O63" s="38"/>
      <c r="P63" s="38"/>
      <c r="Q63" s="38"/>
      <c r="R63" s="38"/>
    </row>
    <row r="64" spans="1:18" ht="12.75">
      <c r="A64" s="128"/>
      <c r="B64" s="129"/>
      <c r="C64" s="129"/>
      <c r="O64" s="38"/>
      <c r="P64" s="38"/>
      <c r="Q64" s="38"/>
      <c r="R64" s="38"/>
    </row>
    <row r="65" spans="15:18" ht="12.75">
      <c r="O65" s="38"/>
      <c r="P65" s="38"/>
      <c r="Q65" s="38"/>
      <c r="R65" s="38"/>
    </row>
    <row r="66" spans="15:18" ht="12.75">
      <c r="O66" s="38"/>
      <c r="P66" s="38"/>
      <c r="Q66" s="38"/>
      <c r="R66" s="38"/>
    </row>
    <row r="67" spans="15:18" ht="12.75">
      <c r="O67" s="38"/>
      <c r="P67" s="38"/>
      <c r="Q67" s="38"/>
      <c r="R67" s="38"/>
    </row>
    <row r="68" spans="15:18" ht="12.75">
      <c r="O68" s="38"/>
      <c r="P68" s="38"/>
      <c r="Q68" s="38"/>
      <c r="R68" s="38"/>
    </row>
    <row r="69" spans="15:18" ht="12.75">
      <c r="O69" s="38"/>
      <c r="P69" s="38"/>
      <c r="Q69" s="38"/>
      <c r="R69" s="38"/>
    </row>
    <row r="70" spans="15:18" ht="12.75">
      <c r="O70" s="38"/>
      <c r="P70" s="38"/>
      <c r="Q70" s="38"/>
      <c r="R70" s="38"/>
    </row>
    <row r="71" spans="15:18" ht="12.75">
      <c r="O71" s="38"/>
      <c r="P71" s="38"/>
      <c r="Q71" s="38"/>
      <c r="R71" s="38"/>
    </row>
    <row r="72" spans="15:18" ht="12.75">
      <c r="O72" s="38"/>
      <c r="P72" s="38"/>
      <c r="Q72" s="38"/>
      <c r="R72" s="38"/>
    </row>
    <row r="73" spans="15:18" ht="12.75">
      <c r="O73" s="38"/>
      <c r="P73" s="38"/>
      <c r="Q73" s="38"/>
      <c r="R73" s="38"/>
    </row>
    <row r="86" spans="7:9" ht="12.75">
      <c r="G86" s="34"/>
      <c r="H86" s="34"/>
      <c r="I86" s="34"/>
    </row>
    <row r="87" spans="7:9" ht="12.75">
      <c r="G87" s="34"/>
      <c r="H87" s="34"/>
      <c r="I87" s="34"/>
    </row>
    <row r="88" spans="7:9" ht="12.75">
      <c r="G88" s="34"/>
      <c r="H88" s="34"/>
      <c r="I88" s="34"/>
    </row>
    <row r="89" spans="7:9" ht="12.75">
      <c r="G89" s="34"/>
      <c r="H89" s="34"/>
      <c r="I89" s="34"/>
    </row>
    <row r="90" spans="7:9" ht="12.75">
      <c r="G90" s="34"/>
      <c r="H90" s="34"/>
      <c r="I90" s="34"/>
    </row>
    <row r="91" spans="7:9" ht="12.75">
      <c r="G91" s="34"/>
      <c r="H91" s="34"/>
      <c r="I91" s="34"/>
    </row>
    <row r="92" spans="7:9" ht="12.75">
      <c r="G92" s="34"/>
      <c r="H92" s="34"/>
      <c r="I92" s="34"/>
    </row>
    <row r="93" spans="7:9" ht="12.75">
      <c r="G93" s="34"/>
      <c r="H93" s="34"/>
      <c r="I93" s="34"/>
    </row>
    <row r="94" spans="7:9" ht="12.75">
      <c r="G94" s="34"/>
      <c r="H94" s="34"/>
      <c r="I94" s="34"/>
    </row>
    <row r="95" spans="7:9" ht="12.75">
      <c r="G95" s="34"/>
      <c r="H95" s="34"/>
      <c r="I95" s="34"/>
    </row>
    <row r="96" spans="7:9" ht="12.75">
      <c r="G96" s="34"/>
      <c r="H96" s="34"/>
      <c r="I96" s="34"/>
    </row>
    <row r="97" spans="7:9" ht="12.75">
      <c r="G97" s="34"/>
      <c r="H97" s="34"/>
      <c r="I97" s="34"/>
    </row>
    <row r="98" spans="7:9" ht="12.75">
      <c r="G98" s="34"/>
      <c r="H98" s="34"/>
      <c r="I98" s="34"/>
    </row>
    <row r="99" spans="7:9" ht="12.75">
      <c r="G99" s="34"/>
      <c r="H99" s="34"/>
      <c r="I99" s="34"/>
    </row>
    <row r="100" spans="7:9" ht="12.75">
      <c r="G100" s="34"/>
      <c r="H100" s="34"/>
      <c r="I100" s="34"/>
    </row>
    <row r="101" spans="7:9" ht="12.75">
      <c r="G101" s="34"/>
      <c r="H101" s="34"/>
      <c r="I101" s="34"/>
    </row>
    <row r="102" spans="7:9" ht="12.75">
      <c r="G102" s="34"/>
      <c r="H102" s="34"/>
      <c r="I102" s="34"/>
    </row>
    <row r="103" spans="7:9" ht="12.75">
      <c r="G103" s="34"/>
      <c r="H103" s="34"/>
      <c r="I103" s="34"/>
    </row>
    <row r="104" spans="7:9" ht="12.75">
      <c r="G104" s="34"/>
      <c r="H104" s="34"/>
      <c r="I104" s="34"/>
    </row>
    <row r="105" spans="7:9" ht="12.75">
      <c r="G105" s="34"/>
      <c r="H105" s="34"/>
      <c r="I105" s="34"/>
    </row>
    <row r="106" spans="7:9" ht="12.75">
      <c r="G106" s="34"/>
      <c r="H106" s="34"/>
      <c r="I106" s="34"/>
    </row>
    <row r="107" spans="7:9" ht="12.75">
      <c r="G107" s="34"/>
      <c r="H107" s="34"/>
      <c r="I107" s="34"/>
    </row>
    <row r="108" spans="7:9" ht="12.75">
      <c r="G108" s="34"/>
      <c r="H108" s="34"/>
      <c r="I108" s="34"/>
    </row>
    <row r="109" spans="7:9" ht="12.75">
      <c r="G109" s="34"/>
      <c r="H109" s="34"/>
      <c r="I109" s="34"/>
    </row>
    <row r="110" spans="7:9" ht="12.75">
      <c r="G110" s="34"/>
      <c r="H110" s="34"/>
      <c r="I110" s="34"/>
    </row>
  </sheetData>
  <sheetProtection/>
  <mergeCells count="9">
    <mergeCell ref="B5:D5"/>
    <mergeCell ref="O5:Q5"/>
    <mergeCell ref="O6:Q6"/>
    <mergeCell ref="E5:G5"/>
    <mergeCell ref="E6:G6"/>
    <mergeCell ref="H5:J5"/>
    <mergeCell ref="H6:J6"/>
    <mergeCell ref="B6:D6"/>
    <mergeCell ref="K5:M5"/>
  </mergeCells>
  <conditionalFormatting sqref="A61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5" footer="0.492125985"/>
  <pageSetup fitToHeight="1" fitToWidth="1" horizontalDpi="300" verticalDpi="3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F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421875" style="32" customWidth="1"/>
    <col min="2" max="2" width="17.8515625" style="32" customWidth="1"/>
    <col min="3" max="16384" width="9.140625" style="32" customWidth="1"/>
  </cols>
  <sheetData>
    <row r="1" spans="1:2" ht="13.5" thickBot="1">
      <c r="A1" s="69" t="s">
        <v>57</v>
      </c>
      <c r="B1" s="68"/>
    </row>
    <row r="2" spans="1:4" ht="13.5" thickBot="1">
      <c r="A2" s="67" t="s">
        <v>58</v>
      </c>
      <c r="B2" s="66"/>
      <c r="D2" s="65"/>
    </row>
    <row r="3" spans="1:2" ht="12.75">
      <c r="A3" s="91" t="s">
        <v>46</v>
      </c>
      <c r="B3" s="92" t="s">
        <v>0</v>
      </c>
    </row>
    <row r="4" spans="1:2" ht="12.75">
      <c r="A4" s="64">
        <v>1984</v>
      </c>
      <c r="B4" s="63">
        <v>1400</v>
      </c>
    </row>
    <row r="5" spans="1:2" ht="12.75">
      <c r="A5" s="64">
        <v>1985</v>
      </c>
      <c r="B5" s="63">
        <v>2100</v>
      </c>
    </row>
    <row r="6" spans="1:2" ht="12.75">
      <c r="A6" s="64">
        <v>1986</v>
      </c>
      <c r="B6" s="63">
        <v>4200</v>
      </c>
    </row>
    <row r="7" spans="1:2" ht="12.75">
      <c r="A7" s="64">
        <v>1987</v>
      </c>
      <c r="B7" s="63">
        <v>6300</v>
      </c>
    </row>
    <row r="8" spans="1:2" ht="12.75">
      <c r="A8" s="64">
        <v>1988</v>
      </c>
      <c r="B8" s="63">
        <v>8400</v>
      </c>
    </row>
    <row r="9" spans="1:2" ht="12.75">
      <c r="A9" s="64">
        <v>1989</v>
      </c>
      <c r="B9" s="63">
        <v>10500</v>
      </c>
    </row>
    <row r="10" spans="1:2" ht="12.75">
      <c r="A10" s="64">
        <v>1990</v>
      </c>
      <c r="B10" s="63">
        <v>11200</v>
      </c>
    </row>
    <row r="11" spans="1:2" ht="12.75">
      <c r="A11" s="64" t="s">
        <v>43</v>
      </c>
      <c r="B11" s="126">
        <v>12600</v>
      </c>
    </row>
    <row r="12" spans="1:2" ht="13.5" thickBot="1">
      <c r="A12" s="62" t="s">
        <v>102</v>
      </c>
      <c r="B12" s="61">
        <v>14000</v>
      </c>
    </row>
    <row r="24" ht="12.75">
      <c r="F24" s="190"/>
    </row>
    <row r="36" ht="12.75">
      <c r="C36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S1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32" customWidth="1"/>
    <col min="2" max="2" width="42.57421875" style="32" customWidth="1"/>
    <col min="3" max="6" width="9.140625" style="32" customWidth="1"/>
    <col min="7" max="16" width="9.57421875" style="32" customWidth="1"/>
    <col min="17" max="17" width="9.8515625" style="32" bestFit="1" customWidth="1"/>
    <col min="18" max="18" width="10.7109375" style="32" customWidth="1"/>
    <col min="19" max="19" width="9.8515625" style="32" bestFit="1" customWidth="1"/>
    <col min="20" max="16384" width="9.140625" style="32" customWidth="1"/>
  </cols>
  <sheetData>
    <row r="1" ht="12.75">
      <c r="A1" s="94" t="s">
        <v>59</v>
      </c>
    </row>
    <row r="2" ht="13.5" thickBot="1">
      <c r="A2" s="96" t="s">
        <v>60</v>
      </c>
    </row>
    <row r="3" spans="1:19" ht="13.5" thickBot="1">
      <c r="A3" s="97" t="s">
        <v>61</v>
      </c>
      <c r="B3" s="98"/>
      <c r="C3" s="99">
        <v>2001</v>
      </c>
      <c r="D3" s="99">
        <v>2002</v>
      </c>
      <c r="E3" s="99">
        <v>2003</v>
      </c>
      <c r="F3" s="99">
        <v>2004</v>
      </c>
      <c r="G3" s="99">
        <v>2005</v>
      </c>
      <c r="H3" s="99">
        <v>2006</v>
      </c>
      <c r="I3" s="99">
        <v>2007</v>
      </c>
      <c r="J3" s="99">
        <v>2008</v>
      </c>
      <c r="K3" s="99">
        <v>2009</v>
      </c>
      <c r="L3" s="99">
        <v>2010</v>
      </c>
      <c r="M3" s="99">
        <v>2011</v>
      </c>
      <c r="N3" s="99">
        <v>2012</v>
      </c>
      <c r="O3" s="99">
        <v>2013</v>
      </c>
      <c r="P3" s="99">
        <v>2014</v>
      </c>
      <c r="Q3" s="142">
        <v>2015</v>
      </c>
      <c r="R3" s="142">
        <v>2016</v>
      </c>
      <c r="S3" s="100">
        <v>2017</v>
      </c>
    </row>
    <row r="4" spans="1:19" ht="12.75">
      <c r="A4" s="171" t="s">
        <v>62</v>
      </c>
      <c r="B4" s="172"/>
      <c r="C4" s="101">
        <v>61554</v>
      </c>
      <c r="D4" s="101">
        <v>63501.5</v>
      </c>
      <c r="E4" s="101">
        <v>66460</v>
      </c>
      <c r="F4" s="101">
        <v>67777.5</v>
      </c>
      <c r="G4" s="101">
        <v>69630.6</v>
      </c>
      <c r="H4" s="101">
        <v>72005</v>
      </c>
      <c r="I4" s="101">
        <v>74937</v>
      </c>
      <c r="J4" s="101">
        <v>74901</v>
      </c>
      <c r="K4" s="101">
        <v>75484</v>
      </c>
      <c r="L4" s="102">
        <v>77090</v>
      </c>
      <c r="M4" s="102">
        <v>78347.369</v>
      </c>
      <c r="N4" s="102">
        <v>79956.33955117779</v>
      </c>
      <c r="O4" s="102">
        <v>81131.84413643109</v>
      </c>
      <c r="P4" s="102">
        <v>84094.838</v>
      </c>
      <c r="Q4" s="143">
        <v>86366.478</v>
      </c>
      <c r="R4" s="143">
        <v>91499.17833</v>
      </c>
      <c r="S4" s="130">
        <v>94661.99466</v>
      </c>
    </row>
    <row r="5" spans="1:19" ht="12.75">
      <c r="A5" s="173" t="s">
        <v>63</v>
      </c>
      <c r="B5" s="174"/>
      <c r="C5" s="103">
        <v>855</v>
      </c>
      <c r="D5" s="103">
        <v>895</v>
      </c>
      <c r="E5" s="103">
        <v>1151</v>
      </c>
      <c r="F5" s="103">
        <v>1220</v>
      </c>
      <c r="G5" s="103">
        <v>1330</v>
      </c>
      <c r="H5" s="103">
        <v>1566</v>
      </c>
      <c r="I5" s="103">
        <v>1820</v>
      </c>
      <c r="J5" s="103">
        <v>2490</v>
      </c>
      <c r="K5" s="103">
        <v>2953</v>
      </c>
      <c r="L5" s="104">
        <v>3428</v>
      </c>
      <c r="M5" s="104">
        <v>3896.0969390232754</v>
      </c>
      <c r="N5" s="104">
        <v>4101.186511923238</v>
      </c>
      <c r="O5" s="104">
        <v>4619.7684506339165</v>
      </c>
      <c r="P5" s="104">
        <v>4790</v>
      </c>
      <c r="Q5" s="144">
        <v>4886.168299999999</v>
      </c>
      <c r="R5" s="144">
        <v>4941.36157</v>
      </c>
      <c r="S5" s="130">
        <v>5019.57477</v>
      </c>
    </row>
    <row r="6" spans="1:19" ht="13.5" thickBot="1">
      <c r="A6" s="175" t="s">
        <v>64</v>
      </c>
      <c r="B6" s="176"/>
      <c r="C6" s="105">
        <v>0</v>
      </c>
      <c r="D6" s="105">
        <v>77</v>
      </c>
      <c r="E6" s="105">
        <v>87</v>
      </c>
      <c r="F6" s="105">
        <v>90</v>
      </c>
      <c r="G6" s="105">
        <v>98.5</v>
      </c>
      <c r="H6" s="105">
        <v>107</v>
      </c>
      <c r="I6" s="105">
        <v>112</v>
      </c>
      <c r="J6" s="105">
        <v>154</v>
      </c>
      <c r="K6" s="105">
        <v>173</v>
      </c>
      <c r="L6" s="106">
        <v>185.11765</v>
      </c>
      <c r="M6" s="104">
        <v>215.53406097671854</v>
      </c>
      <c r="N6" s="106">
        <v>236.47393689901511</v>
      </c>
      <c r="O6" s="106">
        <v>266.38741293499385</v>
      </c>
      <c r="P6" s="106">
        <v>308</v>
      </c>
      <c r="Q6" s="145">
        <v>397.55144</v>
      </c>
      <c r="R6" s="145">
        <v>484.4584100000001</v>
      </c>
      <c r="S6" s="130">
        <v>593.8307</v>
      </c>
    </row>
    <row r="7" spans="1:19" ht="13.5" thickBot="1">
      <c r="A7" s="177" t="s">
        <v>65</v>
      </c>
      <c r="B7" s="178"/>
      <c r="C7" s="107">
        <v>21</v>
      </c>
      <c r="D7" s="107">
        <v>22</v>
      </c>
      <c r="E7" s="107">
        <v>22</v>
      </c>
      <c r="F7" s="107">
        <v>29</v>
      </c>
      <c r="G7" s="107">
        <v>29</v>
      </c>
      <c r="H7" s="107">
        <v>237</v>
      </c>
      <c r="I7" s="107">
        <v>247</v>
      </c>
      <c r="J7" s="107">
        <v>398</v>
      </c>
      <c r="K7" s="107">
        <v>602</v>
      </c>
      <c r="L7" s="108">
        <v>926.8861999999999</v>
      </c>
      <c r="M7" s="108">
        <v>1425.6</v>
      </c>
      <c r="N7" s="108">
        <v>1894</v>
      </c>
      <c r="O7" s="108">
        <v>2202</v>
      </c>
      <c r="P7" s="108">
        <v>4888</v>
      </c>
      <c r="Q7" s="146">
        <v>7632.732</v>
      </c>
      <c r="R7" s="146">
        <v>10123.94222</v>
      </c>
      <c r="S7" s="133">
        <v>12283.242860000002</v>
      </c>
    </row>
    <row r="8" spans="1:19" ht="13.5" thickBot="1">
      <c r="A8" s="177" t="s">
        <v>66</v>
      </c>
      <c r="B8" s="178"/>
      <c r="C8" s="107">
        <v>0</v>
      </c>
      <c r="D8" s="107">
        <v>0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8">
        <v>1</v>
      </c>
      <c r="M8" s="108">
        <v>1</v>
      </c>
      <c r="N8" s="108">
        <v>2</v>
      </c>
      <c r="O8" s="108">
        <v>5</v>
      </c>
      <c r="P8" s="108">
        <v>15</v>
      </c>
      <c r="Q8" s="146">
        <v>21.3469184</v>
      </c>
      <c r="R8" s="146">
        <v>23.76142</v>
      </c>
      <c r="S8" s="133">
        <v>935.3246300000001</v>
      </c>
    </row>
    <row r="9" spans="1:19" ht="12.75">
      <c r="A9" s="184" t="s">
        <v>67</v>
      </c>
      <c r="B9" s="154" t="s">
        <v>56</v>
      </c>
      <c r="C9" s="110">
        <v>10481</v>
      </c>
      <c r="D9" s="110">
        <v>13812.6</v>
      </c>
      <c r="E9" s="110">
        <v>16130</v>
      </c>
      <c r="F9" s="110">
        <v>19555.6</v>
      </c>
      <c r="G9" s="110">
        <v>19770</v>
      </c>
      <c r="H9" s="110">
        <v>20372</v>
      </c>
      <c r="I9" s="110">
        <v>21229</v>
      </c>
      <c r="J9" s="110">
        <v>22999</v>
      </c>
      <c r="K9" s="110">
        <v>23350</v>
      </c>
      <c r="L9" s="111">
        <v>29689.07422</v>
      </c>
      <c r="M9" s="111">
        <v>31242.5</v>
      </c>
      <c r="N9" s="111">
        <v>32778</v>
      </c>
      <c r="O9" s="111">
        <v>36528</v>
      </c>
      <c r="P9" s="111">
        <v>37827</v>
      </c>
      <c r="Q9" s="147">
        <v>39563.815909571385</v>
      </c>
      <c r="R9" s="147">
        <v>41274.87520999999</v>
      </c>
      <c r="S9" s="134">
        <v>41628.20824000001</v>
      </c>
    </row>
    <row r="10" spans="1:19" ht="12.75">
      <c r="A10" s="185"/>
      <c r="B10" s="155" t="s">
        <v>68</v>
      </c>
      <c r="C10" s="113"/>
      <c r="D10" s="113"/>
      <c r="E10" s="113"/>
      <c r="F10" s="113"/>
      <c r="G10" s="113">
        <v>3338.38392149088</v>
      </c>
      <c r="H10" s="113">
        <v>3702.355200874158</v>
      </c>
      <c r="I10" s="113">
        <v>4103.189</v>
      </c>
      <c r="J10" s="113">
        <v>5054.145184697088</v>
      </c>
      <c r="K10" s="113">
        <v>5717.276433509134</v>
      </c>
      <c r="L10" s="113">
        <v>7927.186</v>
      </c>
      <c r="M10" s="113">
        <v>9027.765948194317</v>
      </c>
      <c r="N10" s="113">
        <v>9922.96026137301</v>
      </c>
      <c r="O10" s="113">
        <v>11601.2724871625</v>
      </c>
      <c r="P10" s="113">
        <v>12341.2924</v>
      </c>
      <c r="Q10" s="148">
        <v>13256.624649999996</v>
      </c>
      <c r="R10" s="148">
        <v>14146.949719395277</v>
      </c>
      <c r="S10" s="114">
        <v>14505.317449999999</v>
      </c>
    </row>
    <row r="11" spans="1:19" ht="12.75">
      <c r="A11" s="185"/>
      <c r="B11" s="156" t="s">
        <v>69</v>
      </c>
      <c r="C11" s="103"/>
      <c r="D11" s="103"/>
      <c r="E11" s="103"/>
      <c r="F11" s="103"/>
      <c r="G11" s="103">
        <v>2298.48392149088</v>
      </c>
      <c r="H11" s="103">
        <v>2644.0212008741582</v>
      </c>
      <c r="I11" s="103">
        <v>3022.905</v>
      </c>
      <c r="J11" s="104">
        <v>3687.0856846970873</v>
      </c>
      <c r="K11" s="103">
        <v>4095.6664335091345</v>
      </c>
      <c r="L11" s="104">
        <v>6183.351000000001</v>
      </c>
      <c r="M11" s="104">
        <v>7213.095548194317</v>
      </c>
      <c r="N11" s="104">
        <v>8095.095261373008</v>
      </c>
      <c r="O11" s="104">
        <v>9435.4074871625</v>
      </c>
      <c r="P11" s="104">
        <v>9881</v>
      </c>
      <c r="Q11" s="144">
        <v>10573.080199999997</v>
      </c>
      <c r="R11" s="144">
        <v>10978.542199999982</v>
      </c>
      <c r="S11" s="131">
        <v>11157.9352</v>
      </c>
    </row>
    <row r="12" spans="1:19" ht="12.75">
      <c r="A12" s="185"/>
      <c r="B12" s="157" t="s">
        <v>70</v>
      </c>
      <c r="C12" s="113"/>
      <c r="D12" s="113"/>
      <c r="E12" s="113"/>
      <c r="F12" s="113"/>
      <c r="G12" s="113">
        <v>1039.8999999999996</v>
      </c>
      <c r="H12" s="113">
        <v>1058.3339999999998</v>
      </c>
      <c r="I12" s="113">
        <v>1080.284</v>
      </c>
      <c r="J12" s="113">
        <v>1367.0595</v>
      </c>
      <c r="K12" s="113">
        <v>1621.6100000000001</v>
      </c>
      <c r="L12" s="113">
        <v>1743.834999999999</v>
      </c>
      <c r="M12" s="113">
        <v>1814.6704</v>
      </c>
      <c r="N12" s="113">
        <v>1827.865000000001</v>
      </c>
      <c r="O12" s="113">
        <v>2165.864999999999</v>
      </c>
      <c r="P12" s="113">
        <v>2460.2924000000003</v>
      </c>
      <c r="Q12" s="148">
        <v>2683.5444499999994</v>
      </c>
      <c r="R12" s="148">
        <v>3168.407519395295</v>
      </c>
      <c r="S12" s="114">
        <v>3347.3822499999997</v>
      </c>
    </row>
    <row r="13" spans="1:19" ht="12.75">
      <c r="A13" s="185"/>
      <c r="B13" s="158" t="s">
        <v>71</v>
      </c>
      <c r="C13" s="103"/>
      <c r="D13" s="103"/>
      <c r="E13" s="103"/>
      <c r="F13" s="103"/>
      <c r="G13" s="103">
        <v>19.630000000000003</v>
      </c>
      <c r="H13" s="103">
        <v>20.03</v>
      </c>
      <c r="I13" s="103">
        <v>20.03</v>
      </c>
      <c r="J13" s="103">
        <v>32.351</v>
      </c>
      <c r="K13" s="103">
        <v>44.672</v>
      </c>
      <c r="L13" s="103">
        <v>68.442</v>
      </c>
      <c r="M13" s="103">
        <v>70.822</v>
      </c>
      <c r="N13" s="103">
        <v>79</v>
      </c>
      <c r="O13" s="103">
        <v>79.594</v>
      </c>
      <c r="P13" s="103">
        <v>69.857</v>
      </c>
      <c r="Q13" s="149">
        <v>84.13999999999999</v>
      </c>
      <c r="R13" s="149">
        <v>118.63319999999999</v>
      </c>
      <c r="S13" s="118">
        <v>135.1538</v>
      </c>
    </row>
    <row r="14" spans="1:19" ht="12.75">
      <c r="A14" s="185"/>
      <c r="B14" s="159" t="s">
        <v>72</v>
      </c>
      <c r="C14" s="103"/>
      <c r="D14" s="103"/>
      <c r="E14" s="103"/>
      <c r="F14" s="103"/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31.7</v>
      </c>
      <c r="N14" s="103">
        <v>31.7</v>
      </c>
      <c r="O14" s="103">
        <v>31.7</v>
      </c>
      <c r="P14" s="103">
        <v>31.7</v>
      </c>
      <c r="Q14" s="149">
        <v>31.7</v>
      </c>
      <c r="R14" s="149">
        <v>65.7</v>
      </c>
      <c r="S14" s="118">
        <v>31.7</v>
      </c>
    </row>
    <row r="15" spans="1:19" ht="12.75">
      <c r="A15" s="185"/>
      <c r="B15" s="158" t="s">
        <v>73</v>
      </c>
      <c r="C15" s="103"/>
      <c r="D15" s="103"/>
      <c r="E15" s="103"/>
      <c r="F15" s="103"/>
      <c r="G15" s="103">
        <v>8</v>
      </c>
      <c r="H15" s="103">
        <v>8</v>
      </c>
      <c r="I15" s="103">
        <v>8</v>
      </c>
      <c r="J15" s="103">
        <v>16.6</v>
      </c>
      <c r="K15" s="103">
        <v>25.2</v>
      </c>
      <c r="L15" s="103">
        <v>25.2</v>
      </c>
      <c r="M15" s="103">
        <v>25.2</v>
      </c>
      <c r="N15" s="103">
        <v>25.2</v>
      </c>
      <c r="O15" s="103">
        <v>25.2</v>
      </c>
      <c r="P15" s="103">
        <v>51.4</v>
      </c>
      <c r="Q15" s="149">
        <v>51.428999999999995</v>
      </c>
      <c r="R15" s="149">
        <v>54.097</v>
      </c>
      <c r="S15" s="118">
        <v>43.197</v>
      </c>
    </row>
    <row r="16" spans="1:19" ht="12.75">
      <c r="A16" s="185"/>
      <c r="B16" s="159" t="s">
        <v>74</v>
      </c>
      <c r="C16" s="103"/>
      <c r="D16" s="103"/>
      <c r="E16" s="103"/>
      <c r="F16" s="103"/>
      <c r="G16" s="103">
        <v>6.4</v>
      </c>
      <c r="H16" s="103">
        <v>6.4</v>
      </c>
      <c r="I16" s="103">
        <v>18.92</v>
      </c>
      <c r="J16" s="103">
        <v>25.164</v>
      </c>
      <c r="K16" s="103">
        <v>31.408</v>
      </c>
      <c r="L16" s="103">
        <v>18.908</v>
      </c>
      <c r="M16" s="103">
        <v>32.608</v>
      </c>
      <c r="N16" s="103">
        <v>36.433</v>
      </c>
      <c r="O16" s="103">
        <v>36.433</v>
      </c>
      <c r="P16" s="103">
        <v>37.533</v>
      </c>
      <c r="Q16" s="149">
        <v>45.333</v>
      </c>
      <c r="R16" s="149">
        <v>45.333</v>
      </c>
      <c r="S16" s="118">
        <v>45.333</v>
      </c>
    </row>
    <row r="17" spans="1:19" ht="12.75">
      <c r="A17" s="185"/>
      <c r="B17" s="159" t="s">
        <v>75</v>
      </c>
      <c r="C17" s="103"/>
      <c r="D17" s="103"/>
      <c r="E17" s="103"/>
      <c r="F17" s="103"/>
      <c r="G17" s="103">
        <v>21.5</v>
      </c>
      <c r="H17" s="103">
        <v>22.31</v>
      </c>
      <c r="I17" s="103">
        <v>22.31</v>
      </c>
      <c r="J17" s="103">
        <v>70</v>
      </c>
      <c r="K17" s="103">
        <v>85.465</v>
      </c>
      <c r="L17" s="103">
        <v>87.865</v>
      </c>
      <c r="M17" s="103">
        <v>87.865</v>
      </c>
      <c r="N17" s="103">
        <v>92.865</v>
      </c>
      <c r="O17" s="103">
        <v>92.865</v>
      </c>
      <c r="P17" s="103">
        <v>107.865</v>
      </c>
      <c r="Q17" s="149">
        <v>111.86505</v>
      </c>
      <c r="R17" s="149">
        <v>115.26505</v>
      </c>
      <c r="S17" s="118">
        <v>114.26505</v>
      </c>
    </row>
    <row r="18" spans="1:19" ht="12.75">
      <c r="A18" s="185"/>
      <c r="B18" s="158" t="s">
        <v>76</v>
      </c>
      <c r="C18" s="103"/>
      <c r="D18" s="103"/>
      <c r="E18" s="103"/>
      <c r="F18" s="103"/>
      <c r="G18" s="103">
        <v>782.5379999999998</v>
      </c>
      <c r="H18" s="103">
        <v>785.262</v>
      </c>
      <c r="I18" s="103">
        <v>794.817</v>
      </c>
      <c r="J18" s="103">
        <v>970.3075</v>
      </c>
      <c r="K18" s="103">
        <v>1145.798</v>
      </c>
      <c r="L18" s="103">
        <v>1240.792999999999</v>
      </c>
      <c r="M18" s="103">
        <v>1245.198</v>
      </c>
      <c r="N18" s="103">
        <v>1235.981600000001</v>
      </c>
      <c r="O18" s="103">
        <v>1529.787599999999</v>
      </c>
      <c r="P18" s="103">
        <v>1785.102</v>
      </c>
      <c r="Q18" s="149">
        <v>1923.136</v>
      </c>
      <c r="R18" s="149">
        <v>2332.95181547487</v>
      </c>
      <c r="S18" s="118">
        <v>2542.616</v>
      </c>
    </row>
    <row r="19" spans="1:19" ht="12.75">
      <c r="A19" s="185"/>
      <c r="B19" s="159" t="s">
        <v>77</v>
      </c>
      <c r="C19" s="103"/>
      <c r="D19" s="103"/>
      <c r="E19" s="103"/>
      <c r="F19" s="103"/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4.3504</v>
      </c>
      <c r="N19" s="103">
        <v>4.3504</v>
      </c>
      <c r="O19" s="103">
        <v>4.3504</v>
      </c>
      <c r="P19" s="103">
        <v>19.110400000000002</v>
      </c>
      <c r="Q19" s="149">
        <v>26.9004</v>
      </c>
      <c r="R19" s="149">
        <v>4.3504</v>
      </c>
      <c r="S19" s="118">
        <v>4.3504</v>
      </c>
    </row>
    <row r="20" spans="1:19" ht="12.75">
      <c r="A20" s="185"/>
      <c r="B20" s="158" t="s">
        <v>100</v>
      </c>
      <c r="C20" s="103"/>
      <c r="D20" s="103"/>
      <c r="E20" s="103"/>
      <c r="F20" s="103"/>
      <c r="G20" s="103">
        <v>201.832</v>
      </c>
      <c r="H20" s="103">
        <v>216.332</v>
      </c>
      <c r="I20" s="103">
        <v>216.207</v>
      </c>
      <c r="J20" s="103">
        <v>252.637</v>
      </c>
      <c r="K20" s="103">
        <v>289.067</v>
      </c>
      <c r="L20" s="103">
        <v>302.627</v>
      </c>
      <c r="M20" s="103">
        <v>316.927</v>
      </c>
      <c r="N20" s="103">
        <v>322.335</v>
      </c>
      <c r="O20" s="103">
        <v>365.935</v>
      </c>
      <c r="P20" s="103">
        <v>357.725</v>
      </c>
      <c r="Q20" s="149">
        <v>409.04099999999994</v>
      </c>
      <c r="R20" s="149">
        <v>432.07705392042544</v>
      </c>
      <c r="S20" s="118">
        <v>430.767</v>
      </c>
    </row>
    <row r="21" spans="1:19" ht="12.75">
      <c r="A21" s="185"/>
      <c r="B21" s="160" t="s">
        <v>79</v>
      </c>
      <c r="C21" s="120"/>
      <c r="D21" s="120"/>
      <c r="E21" s="120"/>
      <c r="F21" s="120"/>
      <c r="G21" s="121">
        <v>15809.06807850912</v>
      </c>
      <c r="H21" s="121">
        <v>16035.096799125844</v>
      </c>
      <c r="I21" s="121">
        <v>16278.835118500063</v>
      </c>
      <c r="J21" s="121">
        <v>17097.974315302916</v>
      </c>
      <c r="K21" s="121">
        <v>16753.705566490866</v>
      </c>
      <c r="L21" s="121">
        <v>20373.335439243696</v>
      </c>
      <c r="M21" s="121">
        <v>20818.41605180568</v>
      </c>
      <c r="N21" s="121">
        <v>21444.221738626984</v>
      </c>
      <c r="O21" s="121">
        <v>23589.729512837504</v>
      </c>
      <c r="P21" s="150">
        <f>SUM(P22:P27)</f>
        <v>24148.709600000006</v>
      </c>
      <c r="Q21" s="150">
        <f>SUM(Q22:Q27)</f>
        <v>24960.838502697647</v>
      </c>
      <c r="R21" s="161">
        <v>25549.76426066719</v>
      </c>
      <c r="S21" s="135">
        <v>25452.857569091742</v>
      </c>
    </row>
    <row r="22" spans="1:19" ht="12.75">
      <c r="A22" s="185"/>
      <c r="B22" s="158" t="s">
        <v>80</v>
      </c>
      <c r="C22" s="103"/>
      <c r="D22" s="103"/>
      <c r="E22" s="103"/>
      <c r="F22" s="103"/>
      <c r="G22" s="103">
        <v>1415</v>
      </c>
      <c r="H22" s="103">
        <v>1415</v>
      </c>
      <c r="I22" s="103">
        <v>1415</v>
      </c>
      <c r="J22" s="103">
        <v>1472.652</v>
      </c>
      <c r="K22" s="103">
        <v>1530.304</v>
      </c>
      <c r="L22" s="103">
        <v>1944.054</v>
      </c>
      <c r="M22" s="103">
        <v>1944.054</v>
      </c>
      <c r="N22" s="103">
        <v>2304.191</v>
      </c>
      <c r="O22" s="103">
        <v>3389.465</v>
      </c>
      <c r="P22" s="103">
        <v>3389.465</v>
      </c>
      <c r="Q22" s="149">
        <v>3389.4649999999997</v>
      </c>
      <c r="R22" s="149">
        <v>3389.4649999999997</v>
      </c>
      <c r="S22" s="118">
        <v>3323.74</v>
      </c>
    </row>
    <row r="23" spans="1:19" ht="12.75">
      <c r="A23" s="185"/>
      <c r="B23" s="158" t="s">
        <v>81</v>
      </c>
      <c r="C23" s="103"/>
      <c r="D23" s="103"/>
      <c r="E23" s="103"/>
      <c r="F23" s="103"/>
      <c r="G23" s="103">
        <v>281.7</v>
      </c>
      <c r="H23" s="103">
        <v>281.7</v>
      </c>
      <c r="I23" s="103">
        <v>281.7</v>
      </c>
      <c r="J23" s="103">
        <v>281.85</v>
      </c>
      <c r="K23" s="103">
        <v>282</v>
      </c>
      <c r="L23" s="103">
        <v>305</v>
      </c>
      <c r="M23" s="103">
        <v>305</v>
      </c>
      <c r="N23" s="103">
        <v>341.6</v>
      </c>
      <c r="O23" s="103">
        <v>253.8</v>
      </c>
      <c r="P23" s="103">
        <v>321.26759999999996</v>
      </c>
      <c r="Q23" s="149">
        <v>315.56</v>
      </c>
      <c r="R23" s="149">
        <v>315.56</v>
      </c>
      <c r="S23" s="118">
        <v>315.56</v>
      </c>
    </row>
    <row r="24" spans="1:19" ht="12.75">
      <c r="A24" s="185"/>
      <c r="B24" s="158" t="s">
        <v>82</v>
      </c>
      <c r="C24" s="103"/>
      <c r="D24" s="103"/>
      <c r="E24" s="103"/>
      <c r="F24" s="103"/>
      <c r="G24" s="103">
        <v>9637.59955163603</v>
      </c>
      <c r="H24" s="103">
        <v>9819.972402341584</v>
      </c>
      <c r="I24" s="103">
        <v>10193.525161089694</v>
      </c>
      <c r="J24" s="103">
        <v>10352.524771832826</v>
      </c>
      <c r="K24" s="103">
        <v>9754.810728749962</v>
      </c>
      <c r="L24" s="103">
        <v>11254.844994745006</v>
      </c>
      <c r="M24" s="103">
        <v>11525.257835894214</v>
      </c>
      <c r="N24" s="103">
        <v>11439.114888525995</v>
      </c>
      <c r="O24" s="103">
        <v>12300.288649978887</v>
      </c>
      <c r="P24" s="103">
        <v>12550</v>
      </c>
      <c r="Q24" s="149">
        <v>12427.73620286966</v>
      </c>
      <c r="R24" s="149">
        <v>12964.558339999998</v>
      </c>
      <c r="S24" s="118">
        <v>12980.311219999998</v>
      </c>
    </row>
    <row r="25" spans="1:19" ht="12.75">
      <c r="A25" s="185"/>
      <c r="B25" s="158" t="s">
        <v>83</v>
      </c>
      <c r="C25" s="103"/>
      <c r="D25" s="103"/>
      <c r="E25" s="103"/>
      <c r="F25" s="103"/>
      <c r="G25" s="103">
        <v>1008.5955456372695</v>
      </c>
      <c r="H25" s="103">
        <v>1271.3391310431318</v>
      </c>
      <c r="I25" s="103">
        <v>1338.8970684276553</v>
      </c>
      <c r="J25" s="103">
        <v>1514.470130907293</v>
      </c>
      <c r="K25" s="103">
        <v>1564.4907710431326</v>
      </c>
      <c r="L25" s="103">
        <v>2731.712454066876</v>
      </c>
      <c r="M25" s="103">
        <v>3027.7945226137754</v>
      </c>
      <c r="N25" s="103">
        <v>3801.21132565745</v>
      </c>
      <c r="O25" s="103">
        <v>3964.5165609139785</v>
      </c>
      <c r="P25" s="103">
        <v>4065.045941599454</v>
      </c>
      <c r="Q25" s="149">
        <v>3196.5059298279784</v>
      </c>
      <c r="R25" s="149">
        <v>4020.0618232570187</v>
      </c>
      <c r="S25" s="118">
        <v>4055.8249800000003</v>
      </c>
    </row>
    <row r="26" spans="1:19" ht="12.75">
      <c r="A26" s="185"/>
      <c r="B26" s="158" t="s">
        <v>84</v>
      </c>
      <c r="C26" s="103"/>
      <c r="D26" s="103"/>
      <c r="E26" s="103"/>
      <c r="F26" s="103"/>
      <c r="G26" s="103">
        <v>3335.1729812358185</v>
      </c>
      <c r="H26" s="103">
        <v>3116.085265741128</v>
      </c>
      <c r="I26" s="103">
        <v>2918.712888982713</v>
      </c>
      <c r="J26" s="103">
        <v>3345.4774125627955</v>
      </c>
      <c r="K26" s="103">
        <v>3491.1000666977693</v>
      </c>
      <c r="L26" s="103">
        <v>4006.7239904318144</v>
      </c>
      <c r="M26" s="103">
        <v>3885.3096932976923</v>
      </c>
      <c r="N26" s="103">
        <v>3427.104524443542</v>
      </c>
      <c r="O26" s="103">
        <v>3550.6593019446373</v>
      </c>
      <c r="P26" s="103">
        <f>3691.93105840055+131</f>
        <v>3822.93105840055</v>
      </c>
      <c r="Q26" s="149">
        <f>5500.57137000001+131</f>
        <v>5631.57137000001</v>
      </c>
      <c r="R26" s="149">
        <v>4824.638431606268</v>
      </c>
      <c r="S26" s="118">
        <v>4736.596589999999</v>
      </c>
    </row>
    <row r="27" spans="1:19" ht="12.75">
      <c r="A27" s="185"/>
      <c r="B27" s="159" t="s">
        <v>85</v>
      </c>
      <c r="C27" s="103"/>
      <c r="D27" s="103"/>
      <c r="E27" s="103"/>
      <c r="F27" s="103"/>
      <c r="G27" s="103">
        <v>131</v>
      </c>
      <c r="H27" s="103">
        <v>131</v>
      </c>
      <c r="I27" s="103">
        <v>131</v>
      </c>
      <c r="J27" s="103">
        <v>131</v>
      </c>
      <c r="K27" s="103">
        <v>131</v>
      </c>
      <c r="L27" s="103">
        <v>131</v>
      </c>
      <c r="M27" s="103">
        <v>131</v>
      </c>
      <c r="N27" s="103">
        <v>131</v>
      </c>
      <c r="O27" s="103">
        <v>131</v>
      </c>
      <c r="P27" s="103"/>
      <c r="Q27" s="149"/>
      <c r="R27" s="149">
        <v>0</v>
      </c>
      <c r="S27" s="118">
        <v>0</v>
      </c>
    </row>
    <row r="28" spans="1:19" ht="12.75">
      <c r="A28" s="185"/>
      <c r="B28" s="159" t="s">
        <v>94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49"/>
      <c r="R28" s="149">
        <v>35.48066580390409</v>
      </c>
      <c r="S28" s="118">
        <v>40.824779091743174</v>
      </c>
    </row>
    <row r="29" spans="1:19" ht="12.75">
      <c r="A29" s="185"/>
      <c r="B29" s="160" t="s">
        <v>86</v>
      </c>
      <c r="C29" s="120"/>
      <c r="D29" s="120"/>
      <c r="E29" s="120"/>
      <c r="F29" s="120"/>
      <c r="G29" s="120">
        <v>622.548</v>
      </c>
      <c r="H29" s="120">
        <v>634.548</v>
      </c>
      <c r="I29" s="120">
        <v>846.9679999999998</v>
      </c>
      <c r="J29" s="120">
        <v>846.8805</v>
      </c>
      <c r="K29" s="120">
        <v>879.018</v>
      </c>
      <c r="L29" s="120">
        <v>1388.418</v>
      </c>
      <c r="M29" s="120">
        <v>1396.318</v>
      </c>
      <c r="N29" s="120">
        <v>1410.818</v>
      </c>
      <c r="O29" s="120">
        <v>1336.9979999999998</v>
      </c>
      <c r="P29" s="120">
        <v>1336.9979999999996</v>
      </c>
      <c r="Q29" s="151">
        <v>1346.352756873749</v>
      </c>
      <c r="R29" s="151">
        <v>1578.1612299375186</v>
      </c>
      <c r="S29" s="114">
        <v>1578.5332209082712</v>
      </c>
    </row>
    <row r="30" spans="1:19" ht="12.75">
      <c r="A30" s="185"/>
      <c r="B30" s="158" t="s">
        <v>96</v>
      </c>
      <c r="C30" s="103"/>
      <c r="D30" s="103"/>
      <c r="E30" s="103"/>
      <c r="F30" s="103"/>
      <c r="G30" s="103">
        <v>17.3</v>
      </c>
      <c r="H30" s="103">
        <v>17.3</v>
      </c>
      <c r="I30" s="103">
        <v>213.82</v>
      </c>
      <c r="J30" s="103">
        <v>212.57</v>
      </c>
      <c r="K30" s="103">
        <v>211.32</v>
      </c>
      <c r="L30" s="103">
        <v>211.32</v>
      </c>
      <c r="M30" s="103">
        <v>211.32</v>
      </c>
      <c r="N30" s="103">
        <v>211.32</v>
      </c>
      <c r="O30" s="103">
        <v>162.1</v>
      </c>
      <c r="P30" s="103">
        <v>162.1</v>
      </c>
      <c r="Q30" s="149">
        <v>160.35507939024438</v>
      </c>
      <c r="R30" s="149">
        <v>175.6969428178808</v>
      </c>
      <c r="S30" s="118">
        <v>172.06893378863344</v>
      </c>
    </row>
    <row r="31" spans="1:19" ht="12.75">
      <c r="A31" s="185"/>
      <c r="B31" s="158" t="s">
        <v>88</v>
      </c>
      <c r="C31" s="103"/>
      <c r="D31" s="103"/>
      <c r="E31" s="103"/>
      <c r="F31" s="103"/>
      <c r="G31" s="103">
        <v>31.188</v>
      </c>
      <c r="H31" s="103">
        <v>43.188</v>
      </c>
      <c r="I31" s="103">
        <v>54.688</v>
      </c>
      <c r="J31" s="103">
        <v>55.688</v>
      </c>
      <c r="K31" s="103">
        <v>56.688</v>
      </c>
      <c r="L31" s="103">
        <v>56.688</v>
      </c>
      <c r="M31" s="103">
        <v>56.688</v>
      </c>
      <c r="N31" s="103">
        <v>59.688</v>
      </c>
      <c r="O31" s="103">
        <v>59.688</v>
      </c>
      <c r="P31" s="103">
        <v>59.688</v>
      </c>
      <c r="Q31" s="149">
        <v>71.188</v>
      </c>
      <c r="R31" s="149">
        <v>71.188</v>
      </c>
      <c r="S31" s="118">
        <v>71.188</v>
      </c>
    </row>
    <row r="32" spans="1:19" ht="12.75">
      <c r="A32" s="185"/>
      <c r="B32" s="158" t="s">
        <v>89</v>
      </c>
      <c r="C32" s="103"/>
      <c r="D32" s="103"/>
      <c r="E32" s="103"/>
      <c r="F32" s="103"/>
      <c r="G32" s="103">
        <v>163.44</v>
      </c>
      <c r="H32" s="103">
        <v>163.44</v>
      </c>
      <c r="I32" s="103">
        <v>167.84</v>
      </c>
      <c r="J32" s="103">
        <v>168.0025</v>
      </c>
      <c r="K32" s="103">
        <v>200.39000000000001</v>
      </c>
      <c r="L32" s="103">
        <v>206.78999999999996</v>
      </c>
      <c r="M32" s="103">
        <v>211.69</v>
      </c>
      <c r="N32" s="103">
        <v>211.69</v>
      </c>
      <c r="O32" s="103">
        <v>215.69</v>
      </c>
      <c r="P32" s="103">
        <v>215.68999999999969</v>
      </c>
      <c r="Q32" s="149">
        <v>216.00967748350467</v>
      </c>
      <c r="R32" s="149">
        <v>422.47628711963773</v>
      </c>
      <c r="S32" s="118">
        <v>422.4762871196378</v>
      </c>
    </row>
    <row r="33" spans="1:19" ht="12.75">
      <c r="A33" s="185"/>
      <c r="B33" s="158" t="s">
        <v>90</v>
      </c>
      <c r="C33" s="103"/>
      <c r="D33" s="103"/>
      <c r="E33" s="103"/>
      <c r="F33" s="103"/>
      <c r="G33" s="103">
        <v>132.42</v>
      </c>
      <c r="H33" s="103">
        <v>132.42</v>
      </c>
      <c r="I33" s="103">
        <v>132.42</v>
      </c>
      <c r="J33" s="103">
        <v>132.42</v>
      </c>
      <c r="K33" s="103">
        <v>132.42</v>
      </c>
      <c r="L33" s="103">
        <v>635.42</v>
      </c>
      <c r="M33" s="103">
        <v>638.42</v>
      </c>
      <c r="N33" s="103">
        <v>649.92</v>
      </c>
      <c r="O33" s="103">
        <v>674.42</v>
      </c>
      <c r="P33" s="103">
        <v>674.42</v>
      </c>
      <c r="Q33" s="149">
        <v>673.7</v>
      </c>
      <c r="R33" s="149">
        <v>653.7</v>
      </c>
      <c r="S33" s="118">
        <v>657.7</v>
      </c>
    </row>
    <row r="34" spans="1:19" ht="13.5" thickBot="1">
      <c r="A34" s="185"/>
      <c r="B34" s="162" t="s">
        <v>91</v>
      </c>
      <c r="C34" s="105"/>
      <c r="D34" s="105"/>
      <c r="E34" s="105"/>
      <c r="F34" s="105"/>
      <c r="G34" s="105">
        <v>278.2</v>
      </c>
      <c r="H34" s="105">
        <v>278.2</v>
      </c>
      <c r="I34" s="105">
        <v>278.2</v>
      </c>
      <c r="J34" s="105">
        <v>278.2</v>
      </c>
      <c r="K34" s="105">
        <v>278.2</v>
      </c>
      <c r="L34" s="105">
        <v>278.2</v>
      </c>
      <c r="M34" s="105">
        <v>278.2</v>
      </c>
      <c r="N34" s="105">
        <v>278.2</v>
      </c>
      <c r="O34" s="105">
        <v>225.1</v>
      </c>
      <c r="P34" s="105">
        <v>225.1</v>
      </c>
      <c r="Q34" s="152">
        <v>225.1</v>
      </c>
      <c r="R34" s="152">
        <v>255.1</v>
      </c>
      <c r="S34" s="123">
        <v>255.1</v>
      </c>
    </row>
    <row r="35" spans="1:19" ht="13.5" thickBot="1">
      <c r="A35" s="186"/>
      <c r="B35" s="160" t="s">
        <v>101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4"/>
      <c r="R35" s="164"/>
      <c r="S35" s="165">
        <v>91.5</v>
      </c>
    </row>
    <row r="36" spans="1:19" ht="13.5" thickBot="1">
      <c r="A36" s="177" t="s">
        <v>92</v>
      </c>
      <c r="B36" s="178"/>
      <c r="C36" s="107">
        <v>1966</v>
      </c>
      <c r="D36" s="107">
        <v>2007</v>
      </c>
      <c r="E36" s="107">
        <v>2007</v>
      </c>
      <c r="F36" s="107">
        <v>2007</v>
      </c>
      <c r="G36" s="107">
        <v>2007</v>
      </c>
      <c r="H36" s="107">
        <v>2007</v>
      </c>
      <c r="I36" s="107">
        <v>2007</v>
      </c>
      <c r="J36" s="107">
        <v>2007</v>
      </c>
      <c r="K36" s="107">
        <v>2007</v>
      </c>
      <c r="L36" s="108">
        <v>2007</v>
      </c>
      <c r="M36" s="108">
        <v>2007</v>
      </c>
      <c r="N36" s="108">
        <v>2007</v>
      </c>
      <c r="O36" s="108">
        <v>1990</v>
      </c>
      <c r="P36" s="108">
        <v>1990</v>
      </c>
      <c r="Q36" s="146">
        <v>1990</v>
      </c>
      <c r="R36" s="146">
        <v>1990</v>
      </c>
      <c r="S36" s="133">
        <v>1990</v>
      </c>
    </row>
    <row r="37" spans="1:19" ht="13.5" thickBot="1">
      <c r="A37" s="182" t="s">
        <v>56</v>
      </c>
      <c r="B37" s="183"/>
      <c r="C37" s="124">
        <v>74877</v>
      </c>
      <c r="D37" s="124">
        <v>80315.1</v>
      </c>
      <c r="E37" s="124">
        <v>85857</v>
      </c>
      <c r="F37" s="124">
        <v>90679.1</v>
      </c>
      <c r="G37" s="124">
        <v>92865.1</v>
      </c>
      <c r="H37" s="124">
        <v>96294</v>
      </c>
      <c r="I37" s="124">
        <v>100352</v>
      </c>
      <c r="J37" s="124">
        <v>102949</v>
      </c>
      <c r="K37" s="124">
        <v>104569</v>
      </c>
      <c r="L37" s="125">
        <v>113327.07806999999</v>
      </c>
      <c r="M37" s="125">
        <v>117135.1</v>
      </c>
      <c r="N37" s="125">
        <v>120975.00000000004</v>
      </c>
      <c r="O37" s="125">
        <v>126743</v>
      </c>
      <c r="P37" s="125">
        <v>133912.838</v>
      </c>
      <c r="Q37" s="125">
        <f>SUM(Q4:Q8,Q9,Q36)</f>
        <v>140858.09256797138</v>
      </c>
      <c r="R37" s="125">
        <v>150337.57716</v>
      </c>
      <c r="S37" s="166">
        <v>157112.17586000002</v>
      </c>
    </row>
    <row r="38" ht="12.75">
      <c r="B38" s="153" t="s">
        <v>97</v>
      </c>
    </row>
    <row r="39" ht="12.75">
      <c r="B39" s="153" t="s">
        <v>98</v>
      </c>
    </row>
    <row r="40" ht="12.75"/>
    <row r="41" ht="12.75"/>
    <row r="42" spans="1:2" ht="12.75">
      <c r="A42" s="94" t="s">
        <v>59</v>
      </c>
      <c r="B42" s="95"/>
    </row>
    <row r="43" spans="1:3" ht="13.5" thickBot="1">
      <c r="A43" s="96" t="s">
        <v>60</v>
      </c>
      <c r="B43" s="95"/>
      <c r="C43" s="65"/>
    </row>
    <row r="44" spans="1:18" ht="13.5" thickBot="1">
      <c r="A44" s="97" t="s">
        <v>61</v>
      </c>
      <c r="B44" s="98"/>
      <c r="C44" s="99">
        <v>2001</v>
      </c>
      <c r="D44" s="99">
        <v>2002</v>
      </c>
      <c r="E44" s="99">
        <v>2003</v>
      </c>
      <c r="F44" s="99">
        <v>2004</v>
      </c>
      <c r="G44" s="99">
        <v>2005</v>
      </c>
      <c r="H44" s="99">
        <v>2006</v>
      </c>
      <c r="I44" s="99">
        <v>2007</v>
      </c>
      <c r="J44" s="99">
        <v>2008</v>
      </c>
      <c r="K44" s="99">
        <v>2009</v>
      </c>
      <c r="L44" s="99">
        <v>2010</v>
      </c>
      <c r="M44" s="99">
        <v>2011</v>
      </c>
      <c r="N44" s="99">
        <v>2012</v>
      </c>
      <c r="O44" s="99">
        <v>2013</v>
      </c>
      <c r="P44" s="99">
        <v>2014</v>
      </c>
      <c r="Q44" s="142">
        <v>2015</v>
      </c>
      <c r="R44" s="99">
        <v>2016</v>
      </c>
    </row>
    <row r="45" spans="1:18" ht="12.75">
      <c r="A45" s="171" t="s">
        <v>62</v>
      </c>
      <c r="B45" s="172"/>
      <c r="C45" s="101">
        <v>61554</v>
      </c>
      <c r="D45" s="101">
        <v>63501.5</v>
      </c>
      <c r="E45" s="101">
        <v>66460</v>
      </c>
      <c r="F45" s="101">
        <v>67777.5</v>
      </c>
      <c r="G45" s="101">
        <v>69630.6</v>
      </c>
      <c r="H45" s="101">
        <v>72005</v>
      </c>
      <c r="I45" s="101">
        <v>74937</v>
      </c>
      <c r="J45" s="101">
        <v>74901</v>
      </c>
      <c r="K45" s="101">
        <v>75484</v>
      </c>
      <c r="L45" s="102">
        <v>77090</v>
      </c>
      <c r="M45" s="102">
        <v>78347.369</v>
      </c>
      <c r="N45" s="102">
        <v>79956.33955117779</v>
      </c>
      <c r="O45" s="102">
        <v>81131.84413643109</v>
      </c>
      <c r="P45" s="102">
        <v>84094.838</v>
      </c>
      <c r="Q45" s="143">
        <v>86366.478</v>
      </c>
      <c r="R45" s="102">
        <v>91499.17833</v>
      </c>
    </row>
    <row r="46" spans="1:18" ht="12.75">
      <c r="A46" s="173" t="s">
        <v>63</v>
      </c>
      <c r="B46" s="174"/>
      <c r="C46" s="103">
        <v>855</v>
      </c>
      <c r="D46" s="103">
        <v>895</v>
      </c>
      <c r="E46" s="103">
        <v>1151</v>
      </c>
      <c r="F46" s="103">
        <v>1220</v>
      </c>
      <c r="G46" s="103">
        <v>1330</v>
      </c>
      <c r="H46" s="103">
        <v>1566</v>
      </c>
      <c r="I46" s="103">
        <v>1820</v>
      </c>
      <c r="J46" s="103">
        <v>2490</v>
      </c>
      <c r="K46" s="103">
        <v>2953</v>
      </c>
      <c r="L46" s="104">
        <v>3428</v>
      </c>
      <c r="M46" s="104">
        <v>3896.0969390232754</v>
      </c>
      <c r="N46" s="104">
        <v>4101.186511923238</v>
      </c>
      <c r="O46" s="104">
        <v>4619.7684506339165</v>
      </c>
      <c r="P46" s="104">
        <v>4790</v>
      </c>
      <c r="Q46" s="144">
        <v>4886.168299999999</v>
      </c>
      <c r="R46" s="104">
        <v>4941.36157</v>
      </c>
    </row>
    <row r="47" spans="1:18" ht="13.5" thickBot="1">
      <c r="A47" s="175" t="s">
        <v>64</v>
      </c>
      <c r="B47" s="176"/>
      <c r="C47" s="105">
        <v>0</v>
      </c>
      <c r="D47" s="105">
        <v>77</v>
      </c>
      <c r="E47" s="105">
        <v>87</v>
      </c>
      <c r="F47" s="105">
        <v>90</v>
      </c>
      <c r="G47" s="105">
        <v>98.5</v>
      </c>
      <c r="H47" s="105">
        <v>107</v>
      </c>
      <c r="I47" s="105">
        <v>112</v>
      </c>
      <c r="J47" s="105">
        <v>154</v>
      </c>
      <c r="K47" s="105">
        <v>173</v>
      </c>
      <c r="L47" s="106">
        <v>185.11765</v>
      </c>
      <c r="M47" s="104">
        <v>215.53406097671854</v>
      </c>
      <c r="N47" s="106">
        <v>236.47393689901511</v>
      </c>
      <c r="O47" s="106">
        <v>266.38741293499385</v>
      </c>
      <c r="P47" s="106">
        <v>308</v>
      </c>
      <c r="Q47" s="145">
        <v>397.55144</v>
      </c>
      <c r="R47" s="106">
        <v>484.4584100000001</v>
      </c>
    </row>
    <row r="48" spans="1:18" ht="13.5" thickBot="1">
      <c r="A48" s="177" t="s">
        <v>65</v>
      </c>
      <c r="B48" s="178"/>
      <c r="C48" s="107">
        <v>21</v>
      </c>
      <c r="D48" s="107">
        <v>22</v>
      </c>
      <c r="E48" s="107">
        <v>22</v>
      </c>
      <c r="F48" s="107">
        <v>29</v>
      </c>
      <c r="G48" s="107">
        <v>29</v>
      </c>
      <c r="H48" s="107">
        <v>237</v>
      </c>
      <c r="I48" s="107">
        <v>247</v>
      </c>
      <c r="J48" s="107">
        <v>398</v>
      </c>
      <c r="K48" s="107">
        <v>602</v>
      </c>
      <c r="L48" s="108">
        <v>926.8861999999999</v>
      </c>
      <c r="M48" s="108">
        <v>1425.6</v>
      </c>
      <c r="N48" s="108">
        <v>1894</v>
      </c>
      <c r="O48" s="108">
        <v>2202</v>
      </c>
      <c r="P48" s="108">
        <v>4888</v>
      </c>
      <c r="Q48" s="146">
        <v>7632.732</v>
      </c>
      <c r="R48" s="108">
        <v>10123.94222</v>
      </c>
    </row>
    <row r="49" spans="1:18" ht="13.5" thickBot="1">
      <c r="A49" s="177" t="s">
        <v>66</v>
      </c>
      <c r="B49" s="178"/>
      <c r="C49" s="107">
        <v>0</v>
      </c>
      <c r="D49" s="107">
        <v>0</v>
      </c>
      <c r="E49" s="107">
        <v>0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  <c r="K49" s="107">
        <v>0</v>
      </c>
      <c r="L49" s="108">
        <v>1</v>
      </c>
      <c r="M49" s="108">
        <v>1</v>
      </c>
      <c r="N49" s="108">
        <v>2</v>
      </c>
      <c r="O49" s="108">
        <v>5</v>
      </c>
      <c r="P49" s="108">
        <v>15</v>
      </c>
      <c r="Q49" s="146">
        <v>21.3469184</v>
      </c>
      <c r="R49" s="108">
        <v>23.76142</v>
      </c>
    </row>
    <row r="50" spans="1:18" ht="12.75">
      <c r="A50" s="179" t="s">
        <v>67</v>
      </c>
      <c r="B50" s="109" t="s">
        <v>56</v>
      </c>
      <c r="C50" s="110">
        <v>10481</v>
      </c>
      <c r="D50" s="110">
        <v>13812.6</v>
      </c>
      <c r="E50" s="110">
        <v>16130</v>
      </c>
      <c r="F50" s="110">
        <v>19555.6</v>
      </c>
      <c r="G50" s="110">
        <v>19770</v>
      </c>
      <c r="H50" s="110">
        <v>20372</v>
      </c>
      <c r="I50" s="110">
        <v>21229</v>
      </c>
      <c r="J50" s="110">
        <v>22999</v>
      </c>
      <c r="K50" s="110">
        <v>23350</v>
      </c>
      <c r="L50" s="111">
        <v>29689.07422</v>
      </c>
      <c r="M50" s="111">
        <v>31242.5</v>
      </c>
      <c r="N50" s="111">
        <v>32778</v>
      </c>
      <c r="O50" s="111">
        <v>36528</v>
      </c>
      <c r="P50" s="111">
        <v>37827</v>
      </c>
      <c r="Q50" s="147">
        <v>39563.815909571385</v>
      </c>
      <c r="R50" s="111">
        <f>R51+R62+R70</f>
        <v>41274.87520999999</v>
      </c>
    </row>
    <row r="51" spans="1:18" ht="12.75">
      <c r="A51" s="180"/>
      <c r="B51" s="112" t="s">
        <v>68</v>
      </c>
      <c r="C51" s="113"/>
      <c r="D51" s="113"/>
      <c r="E51" s="113"/>
      <c r="F51" s="113"/>
      <c r="G51" s="113">
        <v>3338.38392149088</v>
      </c>
      <c r="H51" s="113">
        <v>3702.355200874158</v>
      </c>
      <c r="I51" s="113">
        <v>4103.189</v>
      </c>
      <c r="J51" s="113">
        <v>5054.145184697088</v>
      </c>
      <c r="K51" s="113">
        <v>5717.276433509134</v>
      </c>
      <c r="L51" s="113">
        <v>7927.186</v>
      </c>
      <c r="M51" s="113">
        <v>9027.765948194317</v>
      </c>
      <c r="N51" s="113">
        <v>9922.96026137301</v>
      </c>
      <c r="O51" s="113">
        <v>11601.2724871625</v>
      </c>
      <c r="P51" s="113">
        <v>12341.2924</v>
      </c>
      <c r="Q51" s="148">
        <v>13256.624649999996</v>
      </c>
      <c r="R51" s="113">
        <f>R52+R53</f>
        <v>14146.949719395277</v>
      </c>
    </row>
    <row r="52" spans="1:18" ht="12.75">
      <c r="A52" s="180"/>
      <c r="B52" s="115" t="s">
        <v>69</v>
      </c>
      <c r="C52" s="103"/>
      <c r="D52" s="103"/>
      <c r="E52" s="103"/>
      <c r="F52" s="103"/>
      <c r="G52" s="103">
        <v>2298.48392149088</v>
      </c>
      <c r="H52" s="103">
        <v>2644.0212008741582</v>
      </c>
      <c r="I52" s="103">
        <v>3022.905</v>
      </c>
      <c r="J52" s="104">
        <v>3687.0856846970873</v>
      </c>
      <c r="K52" s="103">
        <v>4095.6664335091345</v>
      </c>
      <c r="L52" s="104">
        <v>6183.351000000001</v>
      </c>
      <c r="M52" s="104">
        <v>7213.095548194317</v>
      </c>
      <c r="N52" s="104">
        <v>8095.095261373008</v>
      </c>
      <c r="O52" s="104">
        <v>9435.4074871625</v>
      </c>
      <c r="P52" s="104">
        <v>9881</v>
      </c>
      <c r="Q52" s="144">
        <v>10573.080199999997</v>
      </c>
      <c r="R52" s="104">
        <v>10978.542199999982</v>
      </c>
    </row>
    <row r="53" spans="1:18" ht="12.75">
      <c r="A53" s="180"/>
      <c r="B53" s="116" t="s">
        <v>70</v>
      </c>
      <c r="C53" s="113"/>
      <c r="D53" s="113"/>
      <c r="E53" s="113"/>
      <c r="F53" s="113"/>
      <c r="G53" s="113">
        <v>1039.8999999999996</v>
      </c>
      <c r="H53" s="113">
        <v>1058.3339999999998</v>
      </c>
      <c r="I53" s="113">
        <v>1080.284</v>
      </c>
      <c r="J53" s="113">
        <v>1367.0595</v>
      </c>
      <c r="K53" s="113">
        <v>1621.6100000000001</v>
      </c>
      <c r="L53" s="113">
        <v>1743.834999999999</v>
      </c>
      <c r="M53" s="113">
        <v>1814.6704</v>
      </c>
      <c r="N53" s="113">
        <v>1827.865000000001</v>
      </c>
      <c r="O53" s="113">
        <v>2165.864999999999</v>
      </c>
      <c r="P53" s="113">
        <v>2460.2924000000003</v>
      </c>
      <c r="Q53" s="148">
        <v>2683.5444499999994</v>
      </c>
      <c r="R53" s="113">
        <f>SUM(R54:R61)</f>
        <v>3168.407519395295</v>
      </c>
    </row>
    <row r="54" spans="1:18" ht="12.75">
      <c r="A54" s="180"/>
      <c r="B54" s="117" t="s">
        <v>71</v>
      </c>
      <c r="C54" s="103"/>
      <c r="D54" s="103"/>
      <c r="E54" s="103"/>
      <c r="F54" s="103"/>
      <c r="G54" s="103">
        <v>19.630000000000003</v>
      </c>
      <c r="H54" s="103">
        <v>20.03</v>
      </c>
      <c r="I54" s="103">
        <v>20.03</v>
      </c>
      <c r="J54" s="103">
        <v>32.351</v>
      </c>
      <c r="K54" s="103">
        <v>44.672</v>
      </c>
      <c r="L54" s="103">
        <v>68.442</v>
      </c>
      <c r="M54" s="103">
        <v>70.822</v>
      </c>
      <c r="N54" s="103">
        <v>79</v>
      </c>
      <c r="O54" s="103">
        <v>79.594</v>
      </c>
      <c r="P54" s="103">
        <v>69.857</v>
      </c>
      <c r="Q54" s="149">
        <v>84.13999999999999</v>
      </c>
      <c r="R54" s="103">
        <v>118.63319999999999</v>
      </c>
    </row>
    <row r="55" spans="1:18" ht="12.75">
      <c r="A55" s="180"/>
      <c r="B55" s="117" t="s">
        <v>72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>
        <v>31.7</v>
      </c>
      <c r="N55" s="103">
        <v>31.7</v>
      </c>
      <c r="O55" s="103">
        <v>31.7</v>
      </c>
      <c r="P55" s="103">
        <v>31.7</v>
      </c>
      <c r="Q55" s="149">
        <v>31.7</v>
      </c>
      <c r="R55" s="103">
        <v>65.7</v>
      </c>
    </row>
    <row r="56" spans="1:18" ht="12.75">
      <c r="A56" s="180"/>
      <c r="B56" s="117" t="s">
        <v>73</v>
      </c>
      <c r="C56" s="103"/>
      <c r="D56" s="103"/>
      <c r="E56" s="103"/>
      <c r="F56" s="103"/>
      <c r="G56" s="103">
        <v>8</v>
      </c>
      <c r="H56" s="103">
        <v>8</v>
      </c>
      <c r="I56" s="103">
        <v>8</v>
      </c>
      <c r="J56" s="103">
        <v>16.6</v>
      </c>
      <c r="K56" s="103">
        <v>25.2</v>
      </c>
      <c r="L56" s="103">
        <v>25.2</v>
      </c>
      <c r="M56" s="103">
        <v>25.2</v>
      </c>
      <c r="N56" s="103">
        <v>25.2</v>
      </c>
      <c r="O56" s="103">
        <v>25.2</v>
      </c>
      <c r="P56" s="103">
        <v>51.4</v>
      </c>
      <c r="Q56" s="149">
        <v>51.428999999999995</v>
      </c>
      <c r="R56" s="103">
        <v>54.097</v>
      </c>
    </row>
    <row r="57" spans="1:18" ht="12.75">
      <c r="A57" s="180"/>
      <c r="B57" s="117" t="s">
        <v>74</v>
      </c>
      <c r="C57" s="103"/>
      <c r="D57" s="103"/>
      <c r="E57" s="103"/>
      <c r="F57" s="103"/>
      <c r="G57" s="103">
        <v>6.4</v>
      </c>
      <c r="H57" s="103">
        <v>6.4</v>
      </c>
      <c r="I57" s="103">
        <v>18.92</v>
      </c>
      <c r="J57" s="103">
        <v>25.164</v>
      </c>
      <c r="K57" s="103">
        <v>31.408</v>
      </c>
      <c r="L57" s="103">
        <v>18.908</v>
      </c>
      <c r="M57" s="103">
        <v>32.608</v>
      </c>
      <c r="N57" s="103">
        <v>36.433</v>
      </c>
      <c r="O57" s="103">
        <v>36.433</v>
      </c>
      <c r="P57" s="103">
        <v>37.533</v>
      </c>
      <c r="Q57" s="149">
        <v>45.333</v>
      </c>
      <c r="R57" s="103">
        <v>45.333</v>
      </c>
    </row>
    <row r="58" spans="1:18" ht="12.75">
      <c r="A58" s="180"/>
      <c r="B58" s="117" t="s">
        <v>75</v>
      </c>
      <c r="C58" s="103"/>
      <c r="D58" s="103"/>
      <c r="E58" s="103"/>
      <c r="F58" s="103"/>
      <c r="G58" s="103">
        <v>21.5</v>
      </c>
      <c r="H58" s="103">
        <v>22.31</v>
      </c>
      <c r="I58" s="103">
        <v>22.31</v>
      </c>
      <c r="J58" s="103">
        <v>70</v>
      </c>
      <c r="K58" s="103">
        <v>85.465</v>
      </c>
      <c r="L58" s="103">
        <v>87.865</v>
      </c>
      <c r="M58" s="103">
        <v>87.865</v>
      </c>
      <c r="N58" s="103">
        <v>92.865</v>
      </c>
      <c r="O58" s="103">
        <v>92.865</v>
      </c>
      <c r="P58" s="103">
        <v>107.865</v>
      </c>
      <c r="Q58" s="149">
        <v>111.86505</v>
      </c>
      <c r="R58" s="103">
        <v>115.26505</v>
      </c>
    </row>
    <row r="59" spans="1:18" ht="12.75">
      <c r="A59" s="180"/>
      <c r="B59" s="117" t="s">
        <v>76</v>
      </c>
      <c r="C59" s="103"/>
      <c r="D59" s="103"/>
      <c r="E59" s="103"/>
      <c r="F59" s="103"/>
      <c r="G59" s="103">
        <v>782.5379999999998</v>
      </c>
      <c r="H59" s="103">
        <v>785.262</v>
      </c>
      <c r="I59" s="103">
        <v>794.817</v>
      </c>
      <c r="J59" s="103">
        <v>970.3075</v>
      </c>
      <c r="K59" s="103">
        <v>1145.798</v>
      </c>
      <c r="L59" s="103">
        <v>1240.792999999999</v>
      </c>
      <c r="M59" s="103">
        <v>1245.198</v>
      </c>
      <c r="N59" s="103">
        <v>1235.981600000001</v>
      </c>
      <c r="O59" s="103">
        <v>1529.787599999999</v>
      </c>
      <c r="P59" s="103">
        <v>1785.102</v>
      </c>
      <c r="Q59" s="149">
        <v>1923.136</v>
      </c>
      <c r="R59" s="103">
        <v>2332.95181547487</v>
      </c>
    </row>
    <row r="60" spans="1:18" ht="12.75">
      <c r="A60" s="180"/>
      <c r="B60" s="117" t="s">
        <v>77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>
        <v>4.3504</v>
      </c>
      <c r="N60" s="103">
        <v>4.3504</v>
      </c>
      <c r="O60" s="103">
        <v>4.3504</v>
      </c>
      <c r="P60" s="103">
        <v>19.110400000000002</v>
      </c>
      <c r="Q60" s="149">
        <v>26.9004</v>
      </c>
      <c r="R60" s="103">
        <v>4.3504</v>
      </c>
    </row>
    <row r="61" spans="1:18" ht="12.75">
      <c r="A61" s="180"/>
      <c r="B61" s="117" t="s">
        <v>95</v>
      </c>
      <c r="C61" s="103"/>
      <c r="D61" s="103"/>
      <c r="E61" s="103"/>
      <c r="F61" s="103"/>
      <c r="G61" s="103">
        <v>201.832</v>
      </c>
      <c r="H61" s="103">
        <v>216.332</v>
      </c>
      <c r="I61" s="103">
        <v>216.207</v>
      </c>
      <c r="J61" s="103">
        <v>252.637</v>
      </c>
      <c r="K61" s="103">
        <v>289.067</v>
      </c>
      <c r="L61" s="103">
        <v>302.627</v>
      </c>
      <c r="M61" s="103">
        <v>316.927</v>
      </c>
      <c r="N61" s="103">
        <v>322.335</v>
      </c>
      <c r="O61" s="103">
        <v>365.935</v>
      </c>
      <c r="P61" s="103">
        <v>357.725</v>
      </c>
      <c r="Q61" s="149">
        <v>409.04099999999994</v>
      </c>
      <c r="R61" s="103">
        <v>432.07705392042544</v>
      </c>
    </row>
    <row r="62" spans="1:18" ht="12.75">
      <c r="A62" s="180"/>
      <c r="B62" s="119" t="s">
        <v>79</v>
      </c>
      <c r="C62" s="120"/>
      <c r="D62" s="120"/>
      <c r="E62" s="120"/>
      <c r="F62" s="120"/>
      <c r="G62" s="121">
        <v>15809.06807850912</v>
      </c>
      <c r="H62" s="121">
        <v>16035.096799125844</v>
      </c>
      <c r="I62" s="121">
        <v>16278.835118500063</v>
      </c>
      <c r="J62" s="121">
        <v>17097.974315302916</v>
      </c>
      <c r="K62" s="121">
        <v>16753.705566490866</v>
      </c>
      <c r="L62" s="121">
        <v>20373.335439243696</v>
      </c>
      <c r="M62" s="121">
        <v>20818.41605180568</v>
      </c>
      <c r="N62" s="121">
        <v>21444.221738626984</v>
      </c>
      <c r="O62" s="121">
        <v>23589.729512837504</v>
      </c>
      <c r="P62" s="150">
        <f>SUM(P63:P68)</f>
        <v>24148.709600000006</v>
      </c>
      <c r="Q62" s="150">
        <f>SUM(Q63:Q68)</f>
        <v>24960.838502697647</v>
      </c>
      <c r="R62" s="121">
        <f>SUM(R63:R69)</f>
        <v>25549.76426066719</v>
      </c>
    </row>
    <row r="63" spans="1:18" ht="12.75">
      <c r="A63" s="180"/>
      <c r="B63" s="117" t="s">
        <v>80</v>
      </c>
      <c r="C63" s="103"/>
      <c r="D63" s="103"/>
      <c r="E63" s="103"/>
      <c r="F63" s="103"/>
      <c r="G63" s="103">
        <v>1415</v>
      </c>
      <c r="H63" s="103">
        <v>1415</v>
      </c>
      <c r="I63" s="103">
        <v>1415</v>
      </c>
      <c r="J63" s="103">
        <v>1472.652</v>
      </c>
      <c r="K63" s="103">
        <v>1530.304</v>
      </c>
      <c r="L63" s="103">
        <v>1944.054</v>
      </c>
      <c r="M63" s="103">
        <v>1944.054</v>
      </c>
      <c r="N63" s="103">
        <v>2304.191</v>
      </c>
      <c r="O63" s="103">
        <v>3389.465</v>
      </c>
      <c r="P63" s="103">
        <v>3389.465</v>
      </c>
      <c r="Q63" s="149">
        <v>3389.4649999999997</v>
      </c>
      <c r="R63" s="103">
        <v>3389.4649999999997</v>
      </c>
    </row>
    <row r="64" spans="1:18" ht="12.75">
      <c r="A64" s="180"/>
      <c r="B64" s="117" t="s">
        <v>81</v>
      </c>
      <c r="C64" s="103"/>
      <c r="D64" s="103"/>
      <c r="E64" s="103"/>
      <c r="F64" s="103"/>
      <c r="G64" s="103">
        <v>281.7</v>
      </c>
      <c r="H64" s="103">
        <v>281.7</v>
      </c>
      <c r="I64" s="103">
        <v>281.7</v>
      </c>
      <c r="J64" s="103">
        <v>281.85</v>
      </c>
      <c r="K64" s="103">
        <v>282</v>
      </c>
      <c r="L64" s="103">
        <v>305</v>
      </c>
      <c r="M64" s="103">
        <v>305</v>
      </c>
      <c r="N64" s="103">
        <v>341.6</v>
      </c>
      <c r="O64" s="103">
        <v>253.8</v>
      </c>
      <c r="P64" s="103">
        <v>321.26759999999996</v>
      </c>
      <c r="Q64" s="149">
        <v>315.56</v>
      </c>
      <c r="R64" s="103">
        <v>315.56</v>
      </c>
    </row>
    <row r="65" spans="1:18" ht="12.75">
      <c r="A65" s="180"/>
      <c r="B65" s="117" t="s">
        <v>82</v>
      </c>
      <c r="C65" s="103"/>
      <c r="D65" s="103"/>
      <c r="E65" s="103"/>
      <c r="F65" s="103"/>
      <c r="G65" s="103">
        <v>9637.59955163603</v>
      </c>
      <c r="H65" s="103">
        <v>9819.972402341584</v>
      </c>
      <c r="I65" s="103">
        <v>10193.525161089694</v>
      </c>
      <c r="J65" s="103">
        <v>10352.524771832826</v>
      </c>
      <c r="K65" s="103">
        <v>9754.810728749962</v>
      </c>
      <c r="L65" s="103">
        <v>11254.844994745006</v>
      </c>
      <c r="M65" s="103">
        <v>11525.257835894214</v>
      </c>
      <c r="N65" s="103">
        <v>11439.114888525995</v>
      </c>
      <c r="O65" s="103">
        <v>12300.288649978887</v>
      </c>
      <c r="P65" s="103">
        <v>12550</v>
      </c>
      <c r="Q65" s="149">
        <v>12427.73620286966</v>
      </c>
      <c r="R65" s="103">
        <v>12964.558339999998</v>
      </c>
    </row>
    <row r="66" spans="1:18" ht="12.75">
      <c r="A66" s="180"/>
      <c r="B66" s="117" t="s">
        <v>83</v>
      </c>
      <c r="C66" s="103"/>
      <c r="D66" s="103"/>
      <c r="E66" s="103"/>
      <c r="F66" s="103"/>
      <c r="G66" s="103">
        <v>1008.5955456372695</v>
      </c>
      <c r="H66" s="103">
        <v>1271.3391310431318</v>
      </c>
      <c r="I66" s="103">
        <v>1338.8970684276553</v>
      </c>
      <c r="J66" s="103">
        <v>1514.470130907293</v>
      </c>
      <c r="K66" s="103">
        <v>1564.4907710431326</v>
      </c>
      <c r="L66" s="103">
        <v>2731.712454066876</v>
      </c>
      <c r="M66" s="103">
        <v>3027.7945226137754</v>
      </c>
      <c r="N66" s="103">
        <v>3801.21132565745</v>
      </c>
      <c r="O66" s="103">
        <v>3964.5165609139785</v>
      </c>
      <c r="P66" s="103">
        <v>4065.045941599454</v>
      </c>
      <c r="Q66" s="149">
        <v>3196.5059298279784</v>
      </c>
      <c r="R66" s="103">
        <v>4020.0618232570187</v>
      </c>
    </row>
    <row r="67" spans="1:18" ht="12.75">
      <c r="A67" s="180"/>
      <c r="B67" s="117" t="s">
        <v>84</v>
      </c>
      <c r="C67" s="103"/>
      <c r="D67" s="103"/>
      <c r="E67" s="103"/>
      <c r="F67" s="103"/>
      <c r="G67" s="103">
        <v>3335.1729812358185</v>
      </c>
      <c r="H67" s="103">
        <v>3116.085265741128</v>
      </c>
      <c r="I67" s="103">
        <v>2918.712888982713</v>
      </c>
      <c r="J67" s="103">
        <v>3345.4774125627955</v>
      </c>
      <c r="K67" s="103">
        <v>3491.1000666977693</v>
      </c>
      <c r="L67" s="103">
        <v>4006.7239904318144</v>
      </c>
      <c r="M67" s="103">
        <v>3885.3096932976923</v>
      </c>
      <c r="N67" s="103">
        <v>3427.104524443542</v>
      </c>
      <c r="O67" s="103">
        <v>3550.6593019446373</v>
      </c>
      <c r="P67" s="103">
        <f>3691.93105840055+131</f>
        <v>3822.93105840055</v>
      </c>
      <c r="Q67" s="149">
        <f>5500.57137000001+131</f>
        <v>5631.57137000001</v>
      </c>
      <c r="R67" s="103">
        <v>4824.638431606268</v>
      </c>
    </row>
    <row r="68" spans="1:18" ht="12.75">
      <c r="A68" s="180"/>
      <c r="B68" s="117" t="s">
        <v>85</v>
      </c>
      <c r="C68" s="103"/>
      <c r="D68" s="103"/>
      <c r="E68" s="103"/>
      <c r="F68" s="103"/>
      <c r="G68" s="103">
        <v>131</v>
      </c>
      <c r="H68" s="103">
        <v>131</v>
      </c>
      <c r="I68" s="103">
        <v>131</v>
      </c>
      <c r="J68" s="103">
        <v>131</v>
      </c>
      <c r="K68" s="103">
        <v>131</v>
      </c>
      <c r="L68" s="103">
        <v>131</v>
      </c>
      <c r="M68" s="103">
        <v>131</v>
      </c>
      <c r="N68" s="103">
        <v>131</v>
      </c>
      <c r="O68" s="103">
        <v>131</v>
      </c>
      <c r="P68" s="103"/>
      <c r="Q68" s="149"/>
      <c r="R68" s="103"/>
    </row>
    <row r="69" spans="1:18" ht="12.75">
      <c r="A69" s="180"/>
      <c r="B69" s="117" t="s">
        <v>94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49"/>
      <c r="R69" s="103">
        <v>35.48066580390409</v>
      </c>
    </row>
    <row r="70" spans="1:18" ht="12.75">
      <c r="A70" s="180"/>
      <c r="B70" s="119" t="s">
        <v>86</v>
      </c>
      <c r="C70" s="120"/>
      <c r="D70" s="120"/>
      <c r="E70" s="120"/>
      <c r="F70" s="120"/>
      <c r="G70" s="120">
        <v>622.548</v>
      </c>
      <c r="H70" s="120">
        <v>634.548</v>
      </c>
      <c r="I70" s="120">
        <v>846.9679999999998</v>
      </c>
      <c r="J70" s="120">
        <v>846.8805</v>
      </c>
      <c r="K70" s="120">
        <v>879.018</v>
      </c>
      <c r="L70" s="120">
        <v>1388.418</v>
      </c>
      <c r="M70" s="120">
        <v>1396.318</v>
      </c>
      <c r="N70" s="120">
        <v>1410.818</v>
      </c>
      <c r="O70" s="120">
        <v>1336.9979999999998</v>
      </c>
      <c r="P70" s="120">
        <v>1336.9979999999996</v>
      </c>
      <c r="Q70" s="151">
        <v>1346.352756873749</v>
      </c>
      <c r="R70" s="120">
        <f>SUM(R71:R75)</f>
        <v>1578.1612299375186</v>
      </c>
    </row>
    <row r="71" spans="1:18" ht="12.75">
      <c r="A71" s="180"/>
      <c r="B71" s="117" t="s">
        <v>96</v>
      </c>
      <c r="C71" s="103"/>
      <c r="D71" s="103"/>
      <c r="E71" s="103"/>
      <c r="F71" s="103"/>
      <c r="G71" s="103">
        <v>17.3</v>
      </c>
      <c r="H71" s="103">
        <v>17.3</v>
      </c>
      <c r="I71" s="103">
        <v>213.82</v>
      </c>
      <c r="J71" s="103">
        <v>212.57</v>
      </c>
      <c r="K71" s="103">
        <v>211.32</v>
      </c>
      <c r="L71" s="103">
        <v>211.32</v>
      </c>
      <c r="M71" s="103">
        <v>211.32</v>
      </c>
      <c r="N71" s="103">
        <v>211.32</v>
      </c>
      <c r="O71" s="103">
        <v>162.1</v>
      </c>
      <c r="P71" s="103">
        <v>162.1</v>
      </c>
      <c r="Q71" s="149">
        <v>160.35507939024438</v>
      </c>
      <c r="R71" s="103">
        <v>175.6969428178808</v>
      </c>
    </row>
    <row r="72" spans="1:18" ht="12.75">
      <c r="A72" s="180"/>
      <c r="B72" s="117" t="s">
        <v>88</v>
      </c>
      <c r="C72" s="103"/>
      <c r="D72" s="103"/>
      <c r="E72" s="103"/>
      <c r="F72" s="103"/>
      <c r="G72" s="103">
        <v>31.188</v>
      </c>
      <c r="H72" s="103">
        <v>43.188</v>
      </c>
      <c r="I72" s="103">
        <v>54.688</v>
      </c>
      <c r="J72" s="103">
        <v>55.688</v>
      </c>
      <c r="K72" s="103">
        <v>56.688</v>
      </c>
      <c r="L72" s="103">
        <v>56.688</v>
      </c>
      <c r="M72" s="103">
        <v>56.688</v>
      </c>
      <c r="N72" s="103">
        <v>59.688</v>
      </c>
      <c r="O72" s="103">
        <v>59.688</v>
      </c>
      <c r="P72" s="103">
        <v>59.688</v>
      </c>
      <c r="Q72" s="149">
        <v>71.188</v>
      </c>
      <c r="R72" s="103">
        <v>71.188</v>
      </c>
    </row>
    <row r="73" spans="1:18" ht="12.75">
      <c r="A73" s="180"/>
      <c r="B73" s="117" t="s">
        <v>89</v>
      </c>
      <c r="C73" s="103"/>
      <c r="D73" s="103"/>
      <c r="E73" s="103"/>
      <c r="F73" s="103"/>
      <c r="G73" s="103">
        <v>163.44</v>
      </c>
      <c r="H73" s="103">
        <v>163.44</v>
      </c>
      <c r="I73" s="103">
        <v>167.84</v>
      </c>
      <c r="J73" s="103">
        <v>168.0025</v>
      </c>
      <c r="K73" s="103">
        <v>200.39000000000001</v>
      </c>
      <c r="L73" s="103">
        <v>206.78999999999996</v>
      </c>
      <c r="M73" s="103">
        <v>211.69</v>
      </c>
      <c r="N73" s="103">
        <v>211.69</v>
      </c>
      <c r="O73" s="103">
        <v>215.69</v>
      </c>
      <c r="P73" s="103">
        <v>215.68999999999969</v>
      </c>
      <c r="Q73" s="149">
        <v>216.00967748350467</v>
      </c>
      <c r="R73" s="103">
        <v>422.47628711963773</v>
      </c>
    </row>
    <row r="74" spans="1:18" ht="12.75">
      <c r="A74" s="180"/>
      <c r="B74" s="117" t="s">
        <v>90</v>
      </c>
      <c r="C74" s="103"/>
      <c r="D74" s="103"/>
      <c r="E74" s="103"/>
      <c r="F74" s="103"/>
      <c r="G74" s="103">
        <v>132.42</v>
      </c>
      <c r="H74" s="103">
        <v>132.42</v>
      </c>
      <c r="I74" s="103">
        <v>132.42</v>
      </c>
      <c r="J74" s="103">
        <v>132.42</v>
      </c>
      <c r="K74" s="103">
        <v>132.42</v>
      </c>
      <c r="L74" s="103">
        <v>635.42</v>
      </c>
      <c r="M74" s="103">
        <v>638.42</v>
      </c>
      <c r="N74" s="103">
        <v>649.92</v>
      </c>
      <c r="O74" s="103">
        <v>674.42</v>
      </c>
      <c r="P74" s="103">
        <v>674.42</v>
      </c>
      <c r="Q74" s="149">
        <v>673.7</v>
      </c>
      <c r="R74" s="103">
        <v>653.7</v>
      </c>
    </row>
    <row r="75" spans="1:18" ht="13.5" thickBot="1">
      <c r="A75" s="181"/>
      <c r="B75" s="122" t="s">
        <v>91</v>
      </c>
      <c r="C75" s="105"/>
      <c r="D75" s="105"/>
      <c r="E75" s="105"/>
      <c r="F75" s="105"/>
      <c r="G75" s="105">
        <v>278.2</v>
      </c>
      <c r="H75" s="105">
        <v>278.2</v>
      </c>
      <c r="I75" s="105">
        <v>278.2</v>
      </c>
      <c r="J75" s="105">
        <v>278.2</v>
      </c>
      <c r="K75" s="105">
        <v>278.2</v>
      </c>
      <c r="L75" s="105">
        <v>278.2</v>
      </c>
      <c r="M75" s="105">
        <v>278.2</v>
      </c>
      <c r="N75" s="105">
        <v>278.2</v>
      </c>
      <c r="O75" s="105">
        <v>225.1</v>
      </c>
      <c r="P75" s="105">
        <v>225.1</v>
      </c>
      <c r="Q75" s="152">
        <v>225.1</v>
      </c>
      <c r="R75" s="105">
        <v>255.1</v>
      </c>
    </row>
    <row r="76" spans="1:18" ht="13.5" thickBot="1">
      <c r="A76" s="177" t="s">
        <v>92</v>
      </c>
      <c r="B76" s="178"/>
      <c r="C76" s="107">
        <v>1966</v>
      </c>
      <c r="D76" s="107">
        <v>2007</v>
      </c>
      <c r="E76" s="107">
        <v>2007</v>
      </c>
      <c r="F76" s="107">
        <v>2007</v>
      </c>
      <c r="G76" s="107">
        <v>2007</v>
      </c>
      <c r="H76" s="107">
        <v>2007</v>
      </c>
      <c r="I76" s="107">
        <v>2007</v>
      </c>
      <c r="J76" s="107">
        <v>2007</v>
      </c>
      <c r="K76" s="107">
        <v>2007</v>
      </c>
      <c r="L76" s="108">
        <v>2007</v>
      </c>
      <c r="M76" s="108">
        <v>2007</v>
      </c>
      <c r="N76" s="108">
        <v>2007</v>
      </c>
      <c r="O76" s="108">
        <v>1990</v>
      </c>
      <c r="P76" s="108">
        <v>1990</v>
      </c>
      <c r="Q76" s="146">
        <v>1990</v>
      </c>
      <c r="R76" s="108">
        <v>1990</v>
      </c>
    </row>
    <row r="77" spans="1:18" ht="13.5" thickBot="1">
      <c r="A77" s="182" t="s">
        <v>56</v>
      </c>
      <c r="B77" s="183"/>
      <c r="C77" s="124">
        <v>74877</v>
      </c>
      <c r="D77" s="124">
        <v>80315.1</v>
      </c>
      <c r="E77" s="124">
        <v>85857</v>
      </c>
      <c r="F77" s="124">
        <v>90679.1</v>
      </c>
      <c r="G77" s="124">
        <v>92865.1</v>
      </c>
      <c r="H77" s="124">
        <v>96294</v>
      </c>
      <c r="I77" s="124">
        <v>100352</v>
      </c>
      <c r="J77" s="124">
        <v>102949</v>
      </c>
      <c r="K77" s="124">
        <v>104569</v>
      </c>
      <c r="L77" s="125">
        <v>113327.07806999999</v>
      </c>
      <c r="M77" s="125">
        <v>117135.1</v>
      </c>
      <c r="N77" s="125">
        <v>120975.00000000004</v>
      </c>
      <c r="O77" s="125">
        <v>126743</v>
      </c>
      <c r="P77" s="125">
        <v>133912.838</v>
      </c>
      <c r="Q77" s="125">
        <f>SUM(Q45:Q49,Q50,Q76)</f>
        <v>140858.09256797138</v>
      </c>
      <c r="R77" s="125">
        <f>SUM(R45:R49,R50,R76)</f>
        <v>150337.57716</v>
      </c>
    </row>
    <row r="78" ht="12.75">
      <c r="B78" s="153" t="s">
        <v>97</v>
      </c>
    </row>
    <row r="79" ht="12.75">
      <c r="B79" s="153" t="s">
        <v>98</v>
      </c>
    </row>
    <row r="81" ht="13.5" thickBot="1"/>
    <row r="82" spans="1:17" ht="13.5" thickBot="1">
      <c r="A82" s="97" t="s">
        <v>61</v>
      </c>
      <c r="B82" s="98"/>
      <c r="C82" s="99">
        <v>2001</v>
      </c>
      <c r="D82" s="99">
        <v>2002</v>
      </c>
      <c r="E82" s="99">
        <v>2003</v>
      </c>
      <c r="F82" s="99">
        <v>2004</v>
      </c>
      <c r="G82" s="99">
        <v>2005</v>
      </c>
      <c r="H82" s="99">
        <v>2006</v>
      </c>
      <c r="I82" s="99">
        <v>2007</v>
      </c>
      <c r="J82" s="99">
        <v>2008</v>
      </c>
      <c r="K82" s="99">
        <v>2009</v>
      </c>
      <c r="L82" s="99">
        <v>2010</v>
      </c>
      <c r="M82" s="99">
        <v>2011</v>
      </c>
      <c r="N82" s="99">
        <v>2012</v>
      </c>
      <c r="O82" s="99">
        <v>2013</v>
      </c>
      <c r="P82" s="99">
        <v>2014</v>
      </c>
      <c r="Q82" s="100">
        <v>2015</v>
      </c>
    </row>
    <row r="83" spans="1:17" ht="12.75">
      <c r="A83" s="171" t="s">
        <v>62</v>
      </c>
      <c r="B83" s="172"/>
      <c r="C83" s="101">
        <v>61554</v>
      </c>
      <c r="D83" s="101">
        <v>63501.5</v>
      </c>
      <c r="E83" s="101">
        <v>66460</v>
      </c>
      <c r="F83" s="101">
        <v>67777.5</v>
      </c>
      <c r="G83" s="101">
        <v>69630.6</v>
      </c>
      <c r="H83" s="101">
        <v>72005</v>
      </c>
      <c r="I83" s="101">
        <v>74937</v>
      </c>
      <c r="J83" s="101">
        <v>74901</v>
      </c>
      <c r="K83" s="101">
        <v>75484</v>
      </c>
      <c r="L83" s="102">
        <v>77090</v>
      </c>
      <c r="M83" s="102">
        <v>78347.369</v>
      </c>
      <c r="N83" s="102">
        <v>79956.33955117779</v>
      </c>
      <c r="O83" s="102">
        <v>81131.84413643109</v>
      </c>
      <c r="P83" s="102">
        <v>84094.838</v>
      </c>
      <c r="Q83" s="130">
        <v>86366.478</v>
      </c>
    </row>
    <row r="84" spans="1:17" ht="12.75">
      <c r="A84" s="173" t="s">
        <v>63</v>
      </c>
      <c r="B84" s="174"/>
      <c r="C84" s="103">
        <v>855</v>
      </c>
      <c r="D84" s="103">
        <v>895</v>
      </c>
      <c r="E84" s="103">
        <v>1151</v>
      </c>
      <c r="F84" s="103">
        <v>1220</v>
      </c>
      <c r="G84" s="103">
        <v>1330</v>
      </c>
      <c r="H84" s="103">
        <v>1566</v>
      </c>
      <c r="I84" s="103">
        <v>1820</v>
      </c>
      <c r="J84" s="103">
        <v>2490</v>
      </c>
      <c r="K84" s="103">
        <v>2953</v>
      </c>
      <c r="L84" s="104">
        <v>3428</v>
      </c>
      <c r="M84" s="104">
        <v>3896.0969390232754</v>
      </c>
      <c r="N84" s="104">
        <v>4101.186511923238</v>
      </c>
      <c r="O84" s="104">
        <v>4619.7684506339165</v>
      </c>
      <c r="P84" s="104">
        <v>4790</v>
      </c>
      <c r="Q84" s="131">
        <v>4886.168299999999</v>
      </c>
    </row>
    <row r="85" spans="1:17" ht="13.5" thickBot="1">
      <c r="A85" s="175" t="s">
        <v>64</v>
      </c>
      <c r="B85" s="176"/>
      <c r="C85" s="105">
        <v>0</v>
      </c>
      <c r="D85" s="105">
        <v>77</v>
      </c>
      <c r="E85" s="105">
        <v>87</v>
      </c>
      <c r="F85" s="105">
        <v>90</v>
      </c>
      <c r="G85" s="105">
        <v>98.5</v>
      </c>
      <c r="H85" s="105">
        <v>107</v>
      </c>
      <c r="I85" s="105">
        <v>112</v>
      </c>
      <c r="J85" s="105">
        <v>154</v>
      </c>
      <c r="K85" s="105">
        <v>173</v>
      </c>
      <c r="L85" s="106">
        <v>185.11765</v>
      </c>
      <c r="M85" s="104">
        <v>215.53406097671854</v>
      </c>
      <c r="N85" s="106">
        <v>236.47393689901511</v>
      </c>
      <c r="O85" s="106">
        <v>266.38741293499385</v>
      </c>
      <c r="P85" s="106">
        <v>308</v>
      </c>
      <c r="Q85" s="132">
        <v>397.55144</v>
      </c>
    </row>
    <row r="86" spans="1:17" ht="13.5" thickBot="1">
      <c r="A86" s="177" t="s">
        <v>65</v>
      </c>
      <c r="B86" s="178"/>
      <c r="C86" s="107">
        <v>21</v>
      </c>
      <c r="D86" s="107">
        <v>22</v>
      </c>
      <c r="E86" s="107">
        <v>22</v>
      </c>
      <c r="F86" s="107">
        <v>29</v>
      </c>
      <c r="G86" s="107">
        <v>29</v>
      </c>
      <c r="H86" s="107">
        <v>237</v>
      </c>
      <c r="I86" s="107">
        <v>247</v>
      </c>
      <c r="J86" s="107">
        <v>398</v>
      </c>
      <c r="K86" s="107">
        <v>602</v>
      </c>
      <c r="L86" s="108">
        <v>926.8861999999999</v>
      </c>
      <c r="M86" s="108">
        <v>1425.6</v>
      </c>
      <c r="N86" s="108">
        <v>1894</v>
      </c>
      <c r="O86" s="108">
        <v>2202</v>
      </c>
      <c r="P86" s="108">
        <v>4888</v>
      </c>
      <c r="Q86" s="133">
        <v>7632.732</v>
      </c>
    </row>
    <row r="87" spans="1:17" ht="13.5" thickBot="1">
      <c r="A87" s="177" t="s">
        <v>66</v>
      </c>
      <c r="B87" s="178"/>
      <c r="C87" s="107">
        <v>0</v>
      </c>
      <c r="D87" s="107">
        <v>0</v>
      </c>
      <c r="E87" s="107">
        <v>0</v>
      </c>
      <c r="F87" s="107">
        <v>0</v>
      </c>
      <c r="G87" s="107">
        <v>0</v>
      </c>
      <c r="H87" s="107">
        <v>0</v>
      </c>
      <c r="I87" s="107">
        <v>0</v>
      </c>
      <c r="J87" s="107">
        <v>0</v>
      </c>
      <c r="K87" s="107">
        <v>0</v>
      </c>
      <c r="L87" s="108">
        <v>1</v>
      </c>
      <c r="M87" s="108">
        <v>1</v>
      </c>
      <c r="N87" s="108">
        <v>2</v>
      </c>
      <c r="O87" s="108">
        <v>5</v>
      </c>
      <c r="P87" s="108">
        <v>15</v>
      </c>
      <c r="Q87" s="133">
        <v>21.3469184</v>
      </c>
    </row>
    <row r="88" spans="1:17" ht="12.75">
      <c r="A88" s="179" t="s">
        <v>67</v>
      </c>
      <c r="B88" s="109" t="s">
        <v>56</v>
      </c>
      <c r="C88" s="110">
        <v>10481</v>
      </c>
      <c r="D88" s="110">
        <v>13812.6</v>
      </c>
      <c r="E88" s="110">
        <v>16130</v>
      </c>
      <c r="F88" s="110">
        <v>19555.6</v>
      </c>
      <c r="G88" s="110">
        <v>19770</v>
      </c>
      <c r="H88" s="110">
        <v>20372</v>
      </c>
      <c r="I88" s="110">
        <v>21229</v>
      </c>
      <c r="J88" s="110">
        <v>22999</v>
      </c>
      <c r="K88" s="110">
        <v>23350</v>
      </c>
      <c r="L88" s="111">
        <v>29689.07422</v>
      </c>
      <c r="M88" s="111">
        <v>31242.5</v>
      </c>
      <c r="N88" s="111">
        <v>32778</v>
      </c>
      <c r="O88" s="111">
        <v>36528</v>
      </c>
      <c r="P88" s="111">
        <v>37827</v>
      </c>
      <c r="Q88" s="134">
        <v>39563.81590957139</v>
      </c>
    </row>
    <row r="89" spans="1:17" ht="12.75">
      <c r="A89" s="180"/>
      <c r="B89" s="112" t="s">
        <v>68</v>
      </c>
      <c r="C89" s="113"/>
      <c r="D89" s="113"/>
      <c r="E89" s="113"/>
      <c r="F89" s="113"/>
      <c r="G89" s="113">
        <v>3338.38392149088</v>
      </c>
      <c r="H89" s="113">
        <v>3702.355200874158</v>
      </c>
      <c r="I89" s="113">
        <v>4103.189</v>
      </c>
      <c r="J89" s="113">
        <v>5054.145184697088</v>
      </c>
      <c r="K89" s="113">
        <v>5717.276433509134</v>
      </c>
      <c r="L89" s="113">
        <v>7927.186</v>
      </c>
      <c r="M89" s="113">
        <v>9027.765948194317</v>
      </c>
      <c r="N89" s="113">
        <v>9922.96026137301</v>
      </c>
      <c r="O89" s="113">
        <v>11601.2724871625</v>
      </c>
      <c r="P89" s="113">
        <v>12341.2924</v>
      </c>
      <c r="Q89" s="114">
        <v>13256.624649999996</v>
      </c>
    </row>
    <row r="90" spans="1:17" ht="12.75">
      <c r="A90" s="180"/>
      <c r="B90" s="115" t="s">
        <v>69</v>
      </c>
      <c r="C90" s="103"/>
      <c r="D90" s="103"/>
      <c r="E90" s="103"/>
      <c r="F90" s="103"/>
      <c r="G90" s="103">
        <v>2298.48392149088</v>
      </c>
      <c r="H90" s="103">
        <v>2644.0212008741582</v>
      </c>
      <c r="I90" s="103">
        <v>3022.905</v>
      </c>
      <c r="J90" s="104">
        <v>3687.0856846970873</v>
      </c>
      <c r="K90" s="103">
        <v>4095.6664335091345</v>
      </c>
      <c r="L90" s="104">
        <v>6183.351000000001</v>
      </c>
      <c r="M90" s="104">
        <v>7213.095548194317</v>
      </c>
      <c r="N90" s="104">
        <v>8095.095261373008</v>
      </c>
      <c r="O90" s="104">
        <v>9435.4074871625</v>
      </c>
      <c r="P90" s="104">
        <v>9881</v>
      </c>
      <c r="Q90" s="131">
        <v>10573.080199999997</v>
      </c>
    </row>
    <row r="91" spans="1:17" ht="12.75">
      <c r="A91" s="180"/>
      <c r="B91" s="116" t="s">
        <v>70</v>
      </c>
      <c r="C91" s="113"/>
      <c r="D91" s="113"/>
      <c r="E91" s="113"/>
      <c r="F91" s="113"/>
      <c r="G91" s="113">
        <v>1039.8999999999996</v>
      </c>
      <c r="H91" s="113">
        <v>1058.3339999999998</v>
      </c>
      <c r="I91" s="113">
        <v>1080.284</v>
      </c>
      <c r="J91" s="113">
        <v>1367.0595</v>
      </c>
      <c r="K91" s="113">
        <v>1621.6100000000001</v>
      </c>
      <c r="L91" s="113">
        <v>1743.834999999999</v>
      </c>
      <c r="M91" s="113">
        <v>1814.6704</v>
      </c>
      <c r="N91" s="113">
        <v>1827.865000000001</v>
      </c>
      <c r="O91" s="113">
        <v>2165.864999999999</v>
      </c>
      <c r="P91" s="113">
        <v>2460.2924000000003</v>
      </c>
      <c r="Q91" s="114">
        <v>2683.5444499999994</v>
      </c>
    </row>
    <row r="92" spans="1:17" ht="12.75">
      <c r="A92" s="180"/>
      <c r="B92" s="117" t="s">
        <v>71</v>
      </c>
      <c r="C92" s="103"/>
      <c r="D92" s="103"/>
      <c r="E92" s="103"/>
      <c r="F92" s="103"/>
      <c r="G92" s="103">
        <v>19.630000000000003</v>
      </c>
      <c r="H92" s="103">
        <v>20.03</v>
      </c>
      <c r="I92" s="103">
        <v>20.03</v>
      </c>
      <c r="J92" s="103">
        <v>32.351</v>
      </c>
      <c r="K92" s="103">
        <v>44.672</v>
      </c>
      <c r="L92" s="103">
        <v>68.442</v>
      </c>
      <c r="M92" s="103">
        <v>70.822</v>
      </c>
      <c r="N92" s="103">
        <v>79</v>
      </c>
      <c r="O92" s="103">
        <v>79.594</v>
      </c>
      <c r="P92" s="103">
        <v>69.857</v>
      </c>
      <c r="Q92" s="118">
        <v>84.13999999999999</v>
      </c>
    </row>
    <row r="93" spans="1:17" ht="12.75">
      <c r="A93" s="180"/>
      <c r="B93" s="117" t="s">
        <v>72</v>
      </c>
      <c r="C93" s="103"/>
      <c r="D93" s="103"/>
      <c r="E93" s="103"/>
      <c r="F93" s="103"/>
      <c r="G93" s="103">
        <v>0</v>
      </c>
      <c r="H93" s="103">
        <v>0</v>
      </c>
      <c r="I93" s="103">
        <v>0</v>
      </c>
      <c r="J93" s="103">
        <v>0</v>
      </c>
      <c r="K93" s="103">
        <v>0</v>
      </c>
      <c r="L93" s="103">
        <v>0</v>
      </c>
      <c r="M93" s="103">
        <v>31.7</v>
      </c>
      <c r="N93" s="103">
        <v>31.7</v>
      </c>
      <c r="O93" s="103">
        <v>31.7</v>
      </c>
      <c r="P93" s="103">
        <v>31.7</v>
      </c>
      <c r="Q93" s="118">
        <v>31.7</v>
      </c>
    </row>
    <row r="94" spans="1:17" ht="12.75">
      <c r="A94" s="180"/>
      <c r="B94" s="117" t="s">
        <v>73</v>
      </c>
      <c r="C94" s="103"/>
      <c r="D94" s="103"/>
      <c r="E94" s="103"/>
      <c r="F94" s="103"/>
      <c r="G94" s="103">
        <v>8</v>
      </c>
      <c r="H94" s="103">
        <v>8</v>
      </c>
      <c r="I94" s="103">
        <v>8</v>
      </c>
      <c r="J94" s="103">
        <v>16.6</v>
      </c>
      <c r="K94" s="103">
        <v>25.2</v>
      </c>
      <c r="L94" s="103">
        <v>25.2</v>
      </c>
      <c r="M94" s="103">
        <v>25.2</v>
      </c>
      <c r="N94" s="103">
        <v>25.2</v>
      </c>
      <c r="O94" s="103">
        <v>25.2</v>
      </c>
      <c r="P94" s="103">
        <v>51.4</v>
      </c>
      <c r="Q94" s="118">
        <v>51.428999999999995</v>
      </c>
    </row>
    <row r="95" spans="1:17" ht="12.75">
      <c r="A95" s="180"/>
      <c r="B95" s="117" t="s">
        <v>74</v>
      </c>
      <c r="C95" s="103"/>
      <c r="D95" s="103"/>
      <c r="E95" s="103"/>
      <c r="F95" s="103"/>
      <c r="G95" s="103">
        <v>6.4</v>
      </c>
      <c r="H95" s="103">
        <v>6.4</v>
      </c>
      <c r="I95" s="103">
        <v>18.92</v>
      </c>
      <c r="J95" s="103">
        <v>25.164</v>
      </c>
      <c r="K95" s="103">
        <v>31.408</v>
      </c>
      <c r="L95" s="103">
        <v>18.908</v>
      </c>
      <c r="M95" s="103">
        <v>32.608</v>
      </c>
      <c r="N95" s="103">
        <v>36.433</v>
      </c>
      <c r="O95" s="103">
        <v>36.433</v>
      </c>
      <c r="P95" s="103">
        <v>37.533</v>
      </c>
      <c r="Q95" s="118">
        <v>45.333</v>
      </c>
    </row>
    <row r="96" spans="1:17" ht="12.75">
      <c r="A96" s="180"/>
      <c r="B96" s="117" t="s">
        <v>75</v>
      </c>
      <c r="C96" s="103"/>
      <c r="D96" s="103"/>
      <c r="E96" s="103"/>
      <c r="F96" s="103"/>
      <c r="G96" s="103">
        <v>21.5</v>
      </c>
      <c r="H96" s="103">
        <v>22.31</v>
      </c>
      <c r="I96" s="103">
        <v>22.31</v>
      </c>
      <c r="J96" s="103">
        <v>70</v>
      </c>
      <c r="K96" s="103">
        <v>85.465</v>
      </c>
      <c r="L96" s="103">
        <v>87.865</v>
      </c>
      <c r="M96" s="103">
        <v>87.865</v>
      </c>
      <c r="N96" s="103">
        <v>92.865</v>
      </c>
      <c r="O96" s="103">
        <v>92.865</v>
      </c>
      <c r="P96" s="103">
        <v>107.865</v>
      </c>
      <c r="Q96" s="118">
        <v>111.86505</v>
      </c>
    </row>
    <row r="97" spans="1:17" ht="12.75">
      <c r="A97" s="180"/>
      <c r="B97" s="117" t="s">
        <v>76</v>
      </c>
      <c r="C97" s="103"/>
      <c r="D97" s="103"/>
      <c r="E97" s="103"/>
      <c r="F97" s="103"/>
      <c r="G97" s="103">
        <v>782.5379999999998</v>
      </c>
      <c r="H97" s="103">
        <v>785.262</v>
      </c>
      <c r="I97" s="103">
        <v>794.817</v>
      </c>
      <c r="J97" s="103">
        <v>970.3075</v>
      </c>
      <c r="K97" s="103">
        <v>1145.798</v>
      </c>
      <c r="L97" s="103">
        <v>1240.792999999999</v>
      </c>
      <c r="M97" s="103">
        <v>1245.198</v>
      </c>
      <c r="N97" s="103">
        <v>1235.981600000001</v>
      </c>
      <c r="O97" s="103">
        <v>1529.787599999999</v>
      </c>
      <c r="P97" s="103">
        <v>1785.102</v>
      </c>
      <c r="Q97" s="118">
        <v>1923.136</v>
      </c>
    </row>
    <row r="98" spans="1:17" ht="12.75">
      <c r="A98" s="180"/>
      <c r="B98" s="117" t="s">
        <v>77</v>
      </c>
      <c r="C98" s="103"/>
      <c r="D98" s="103"/>
      <c r="E98" s="103"/>
      <c r="F98" s="103"/>
      <c r="G98" s="103">
        <v>0</v>
      </c>
      <c r="H98" s="103">
        <v>0</v>
      </c>
      <c r="I98" s="103">
        <v>0</v>
      </c>
      <c r="J98" s="103">
        <v>0</v>
      </c>
      <c r="K98" s="103">
        <v>0</v>
      </c>
      <c r="L98" s="103">
        <v>0</v>
      </c>
      <c r="M98" s="103">
        <v>4.3504</v>
      </c>
      <c r="N98" s="103">
        <v>4.3504</v>
      </c>
      <c r="O98" s="103">
        <v>4.3504</v>
      </c>
      <c r="P98" s="103">
        <v>19.110400000000002</v>
      </c>
      <c r="Q98" s="118">
        <v>26.9004</v>
      </c>
    </row>
    <row r="99" spans="1:17" ht="12.75">
      <c r="A99" s="180"/>
      <c r="B99" s="117" t="s">
        <v>78</v>
      </c>
      <c r="C99" s="103"/>
      <c r="D99" s="103"/>
      <c r="E99" s="103"/>
      <c r="F99" s="103"/>
      <c r="G99" s="103">
        <v>201.832</v>
      </c>
      <c r="H99" s="103">
        <v>216.332</v>
      </c>
      <c r="I99" s="103">
        <v>216.207</v>
      </c>
      <c r="J99" s="103">
        <v>252.637</v>
      </c>
      <c r="K99" s="103">
        <v>289.067</v>
      </c>
      <c r="L99" s="103">
        <v>302.627</v>
      </c>
      <c r="M99" s="103">
        <v>316.927</v>
      </c>
      <c r="N99" s="103">
        <v>322.335</v>
      </c>
      <c r="O99" s="103">
        <v>365.935</v>
      </c>
      <c r="P99" s="103">
        <v>357.725</v>
      </c>
      <c r="Q99" s="118">
        <v>409.04099999999994</v>
      </c>
    </row>
    <row r="100" spans="1:17" ht="12.75">
      <c r="A100" s="180"/>
      <c r="B100" s="119" t="s">
        <v>79</v>
      </c>
      <c r="C100" s="120"/>
      <c r="D100" s="120"/>
      <c r="E100" s="120"/>
      <c r="F100" s="120"/>
      <c r="G100" s="121">
        <v>15809.06807850912</v>
      </c>
      <c r="H100" s="121">
        <v>16035.096799125844</v>
      </c>
      <c r="I100" s="121">
        <v>16278.835118500063</v>
      </c>
      <c r="J100" s="121">
        <v>17097.974315302916</v>
      </c>
      <c r="K100" s="121">
        <v>16753.705566490866</v>
      </c>
      <c r="L100" s="121">
        <v>20373.335439243696</v>
      </c>
      <c r="M100" s="121">
        <v>20818.41605180568</v>
      </c>
      <c r="N100" s="121">
        <v>21444.221738626984</v>
      </c>
      <c r="O100" s="121">
        <v>23589.729512837504</v>
      </c>
      <c r="P100" s="121">
        <v>24148.709600000002</v>
      </c>
      <c r="Q100" s="135">
        <v>24960.838502697647</v>
      </c>
    </row>
    <row r="101" spans="1:17" ht="12.75">
      <c r="A101" s="180"/>
      <c r="B101" s="117" t="s">
        <v>80</v>
      </c>
      <c r="C101" s="103"/>
      <c r="D101" s="103"/>
      <c r="E101" s="103"/>
      <c r="F101" s="103"/>
      <c r="G101" s="103">
        <v>1415</v>
      </c>
      <c r="H101" s="103">
        <v>1415</v>
      </c>
      <c r="I101" s="103">
        <v>1415</v>
      </c>
      <c r="J101" s="103">
        <v>1472.652</v>
      </c>
      <c r="K101" s="103">
        <v>1530.304</v>
      </c>
      <c r="L101" s="103">
        <v>1944.054</v>
      </c>
      <c r="M101" s="103">
        <v>1944.054</v>
      </c>
      <c r="N101" s="103">
        <v>2304.191</v>
      </c>
      <c r="O101" s="103">
        <v>3389.465</v>
      </c>
      <c r="P101" s="103">
        <v>3389.465</v>
      </c>
      <c r="Q101" s="118">
        <v>3389.4649999999997</v>
      </c>
    </row>
    <row r="102" spans="1:17" ht="12.75">
      <c r="A102" s="180"/>
      <c r="B102" s="117" t="s">
        <v>81</v>
      </c>
      <c r="C102" s="103"/>
      <c r="D102" s="103"/>
      <c r="E102" s="103"/>
      <c r="F102" s="103"/>
      <c r="G102" s="103">
        <v>281.7</v>
      </c>
      <c r="H102" s="103">
        <v>281.7</v>
      </c>
      <c r="I102" s="103">
        <v>281.7</v>
      </c>
      <c r="J102" s="103">
        <v>281.85</v>
      </c>
      <c r="K102" s="103">
        <v>282</v>
      </c>
      <c r="L102" s="103">
        <v>305</v>
      </c>
      <c r="M102" s="103">
        <v>305</v>
      </c>
      <c r="N102" s="103">
        <v>341.6</v>
      </c>
      <c r="O102" s="103">
        <v>253.8</v>
      </c>
      <c r="P102" s="103">
        <v>321.26759999999996</v>
      </c>
      <c r="Q102" s="118">
        <v>315.56</v>
      </c>
    </row>
    <row r="103" spans="1:17" ht="12.75">
      <c r="A103" s="180"/>
      <c r="B103" s="117" t="s">
        <v>82</v>
      </c>
      <c r="C103" s="103"/>
      <c r="D103" s="103"/>
      <c r="E103" s="103"/>
      <c r="F103" s="103"/>
      <c r="G103" s="103">
        <v>9637.59955163603</v>
      </c>
      <c r="H103" s="103">
        <v>9819.972402341584</v>
      </c>
      <c r="I103" s="103">
        <v>10193.525161089694</v>
      </c>
      <c r="J103" s="103">
        <v>10352.524771832826</v>
      </c>
      <c r="K103" s="103">
        <v>9754.810728749962</v>
      </c>
      <c r="L103" s="103">
        <v>11254.844994745006</v>
      </c>
      <c r="M103" s="103">
        <v>11525.257835894214</v>
      </c>
      <c r="N103" s="103">
        <v>11439.114888525995</v>
      </c>
      <c r="O103" s="103">
        <v>12300.288649978887</v>
      </c>
      <c r="P103" s="103">
        <v>12550</v>
      </c>
      <c r="Q103" s="118">
        <v>12427.73620286966</v>
      </c>
    </row>
    <row r="104" spans="1:17" ht="12.75">
      <c r="A104" s="180"/>
      <c r="B104" s="117" t="s">
        <v>83</v>
      </c>
      <c r="C104" s="103"/>
      <c r="D104" s="103"/>
      <c r="E104" s="103"/>
      <c r="F104" s="103"/>
      <c r="G104" s="103">
        <v>1008.5955456372695</v>
      </c>
      <c r="H104" s="103">
        <v>1271.3391310431318</v>
      </c>
      <c r="I104" s="103">
        <v>1338.8970684276553</v>
      </c>
      <c r="J104" s="103">
        <v>1514.470130907293</v>
      </c>
      <c r="K104" s="103">
        <v>1564.4907710431326</v>
      </c>
      <c r="L104" s="103">
        <v>2731.712454066876</v>
      </c>
      <c r="M104" s="103">
        <v>3027.7945226137754</v>
      </c>
      <c r="N104" s="103">
        <v>3801.21132565745</v>
      </c>
      <c r="O104" s="103">
        <v>3964.5165609139785</v>
      </c>
      <c r="P104" s="103">
        <v>4065.045941599454</v>
      </c>
      <c r="Q104" s="118">
        <v>4140.8920698279835</v>
      </c>
    </row>
    <row r="105" spans="1:17" ht="12.75">
      <c r="A105" s="180"/>
      <c r="B105" s="117" t="s">
        <v>84</v>
      </c>
      <c r="C105" s="103"/>
      <c r="D105" s="103"/>
      <c r="E105" s="103"/>
      <c r="F105" s="103"/>
      <c r="G105" s="103">
        <v>3335.1729812358185</v>
      </c>
      <c r="H105" s="103">
        <v>3116.085265741128</v>
      </c>
      <c r="I105" s="103">
        <v>2918.712888982713</v>
      </c>
      <c r="J105" s="103">
        <v>3345.4774125627955</v>
      </c>
      <c r="K105" s="103">
        <v>3491.1000666977693</v>
      </c>
      <c r="L105" s="103">
        <v>4006.7239904318144</v>
      </c>
      <c r="M105" s="103">
        <v>3885.3096932976923</v>
      </c>
      <c r="N105" s="103">
        <v>3427.104524443542</v>
      </c>
      <c r="O105" s="103">
        <v>3550.6593019446373</v>
      </c>
      <c r="P105" s="103">
        <v>3691.931058400546</v>
      </c>
      <c r="Q105" s="118">
        <v>4556.185230000001</v>
      </c>
    </row>
    <row r="106" spans="1:17" ht="12.75">
      <c r="A106" s="180"/>
      <c r="B106" s="117" t="s">
        <v>85</v>
      </c>
      <c r="C106" s="103"/>
      <c r="D106" s="103"/>
      <c r="E106" s="103"/>
      <c r="F106" s="103"/>
      <c r="G106" s="103">
        <v>131</v>
      </c>
      <c r="H106" s="103">
        <v>131</v>
      </c>
      <c r="I106" s="103">
        <v>131</v>
      </c>
      <c r="J106" s="103">
        <v>131</v>
      </c>
      <c r="K106" s="103">
        <v>131</v>
      </c>
      <c r="L106" s="103">
        <v>131</v>
      </c>
      <c r="M106" s="103">
        <v>131</v>
      </c>
      <c r="N106" s="103">
        <v>131</v>
      </c>
      <c r="O106" s="103">
        <v>131</v>
      </c>
      <c r="P106" s="103">
        <v>131</v>
      </c>
      <c r="Q106" s="118">
        <v>131</v>
      </c>
    </row>
    <row r="107" spans="1:17" ht="12.75">
      <c r="A107" s="180"/>
      <c r="B107" s="119" t="s">
        <v>86</v>
      </c>
      <c r="C107" s="120"/>
      <c r="D107" s="120"/>
      <c r="E107" s="120"/>
      <c r="F107" s="120"/>
      <c r="G107" s="120">
        <v>622.548</v>
      </c>
      <c r="H107" s="120">
        <v>634.548</v>
      </c>
      <c r="I107" s="120">
        <v>846.9679999999998</v>
      </c>
      <c r="J107" s="120">
        <v>846.8805</v>
      </c>
      <c r="K107" s="120">
        <v>879.018</v>
      </c>
      <c r="L107" s="120">
        <v>1388.418</v>
      </c>
      <c r="M107" s="120">
        <v>1396.318</v>
      </c>
      <c r="N107" s="120">
        <v>1410.818</v>
      </c>
      <c r="O107" s="120">
        <v>1336.9979999999998</v>
      </c>
      <c r="P107" s="120">
        <v>1336.9979999999996</v>
      </c>
      <c r="Q107" s="114">
        <v>1346.352756873749</v>
      </c>
    </row>
    <row r="108" spans="1:17" ht="12.75">
      <c r="A108" s="180"/>
      <c r="B108" s="117" t="s">
        <v>87</v>
      </c>
      <c r="C108" s="103"/>
      <c r="D108" s="103"/>
      <c r="E108" s="103"/>
      <c r="F108" s="103"/>
      <c r="G108" s="103">
        <v>17.3</v>
      </c>
      <c r="H108" s="103">
        <v>17.3</v>
      </c>
      <c r="I108" s="103">
        <v>213.82</v>
      </c>
      <c r="J108" s="103">
        <v>212.57</v>
      </c>
      <c r="K108" s="103">
        <v>211.32</v>
      </c>
      <c r="L108" s="103">
        <v>211.32</v>
      </c>
      <c r="M108" s="103">
        <v>211.32</v>
      </c>
      <c r="N108" s="103">
        <v>211.32</v>
      </c>
      <c r="O108" s="103">
        <v>162.1</v>
      </c>
      <c r="P108" s="103">
        <v>162.1</v>
      </c>
      <c r="Q108" s="118">
        <v>160.35507939024438</v>
      </c>
    </row>
    <row r="109" spans="1:17" ht="12.75">
      <c r="A109" s="180"/>
      <c r="B109" s="117" t="s">
        <v>88</v>
      </c>
      <c r="C109" s="103"/>
      <c r="D109" s="103"/>
      <c r="E109" s="103"/>
      <c r="F109" s="103"/>
      <c r="G109" s="103">
        <v>31.188</v>
      </c>
      <c r="H109" s="103">
        <v>43.188</v>
      </c>
      <c r="I109" s="103">
        <v>54.688</v>
      </c>
      <c r="J109" s="103">
        <v>55.688</v>
      </c>
      <c r="K109" s="103">
        <v>56.688</v>
      </c>
      <c r="L109" s="103">
        <v>56.688</v>
      </c>
      <c r="M109" s="103">
        <v>56.688</v>
      </c>
      <c r="N109" s="103">
        <v>59.688</v>
      </c>
      <c r="O109" s="103">
        <v>59.688</v>
      </c>
      <c r="P109" s="103">
        <v>59.688</v>
      </c>
      <c r="Q109" s="118">
        <v>71.188</v>
      </c>
    </row>
    <row r="110" spans="1:17" ht="12.75">
      <c r="A110" s="180"/>
      <c r="B110" s="117" t="s">
        <v>89</v>
      </c>
      <c r="C110" s="103"/>
      <c r="D110" s="103"/>
      <c r="E110" s="103"/>
      <c r="F110" s="103"/>
      <c r="G110" s="103">
        <v>163.44</v>
      </c>
      <c r="H110" s="103">
        <v>163.44</v>
      </c>
      <c r="I110" s="103">
        <v>167.84</v>
      </c>
      <c r="J110" s="103">
        <v>168.0025</v>
      </c>
      <c r="K110" s="103">
        <v>200.39000000000001</v>
      </c>
      <c r="L110" s="103">
        <v>206.78999999999996</v>
      </c>
      <c r="M110" s="103">
        <v>211.69</v>
      </c>
      <c r="N110" s="103">
        <v>211.69</v>
      </c>
      <c r="O110" s="103">
        <v>215.69</v>
      </c>
      <c r="P110" s="103">
        <v>215.68999999999969</v>
      </c>
      <c r="Q110" s="118">
        <v>216.00967748350467</v>
      </c>
    </row>
    <row r="111" spans="1:17" ht="12.75">
      <c r="A111" s="180"/>
      <c r="B111" s="117" t="s">
        <v>90</v>
      </c>
      <c r="C111" s="103"/>
      <c r="D111" s="103"/>
      <c r="E111" s="103"/>
      <c r="F111" s="103"/>
      <c r="G111" s="103">
        <v>132.42</v>
      </c>
      <c r="H111" s="103">
        <v>132.42</v>
      </c>
      <c r="I111" s="103">
        <v>132.42</v>
      </c>
      <c r="J111" s="103">
        <v>132.42</v>
      </c>
      <c r="K111" s="103">
        <v>132.42</v>
      </c>
      <c r="L111" s="103">
        <v>635.42</v>
      </c>
      <c r="M111" s="103">
        <v>638.42</v>
      </c>
      <c r="N111" s="103">
        <v>649.92</v>
      </c>
      <c r="O111" s="103">
        <v>674.42</v>
      </c>
      <c r="P111" s="103">
        <v>674.42</v>
      </c>
      <c r="Q111" s="118">
        <v>673.7</v>
      </c>
    </row>
    <row r="112" spans="1:17" ht="13.5" thickBot="1">
      <c r="A112" s="181"/>
      <c r="B112" s="122" t="s">
        <v>91</v>
      </c>
      <c r="C112" s="105"/>
      <c r="D112" s="105"/>
      <c r="E112" s="105"/>
      <c r="F112" s="105"/>
      <c r="G112" s="105">
        <v>278.2</v>
      </c>
      <c r="H112" s="105">
        <v>278.2</v>
      </c>
      <c r="I112" s="105">
        <v>278.2</v>
      </c>
      <c r="J112" s="105">
        <v>278.2</v>
      </c>
      <c r="K112" s="105">
        <v>278.2</v>
      </c>
      <c r="L112" s="105">
        <v>278.2</v>
      </c>
      <c r="M112" s="105">
        <v>278.2</v>
      </c>
      <c r="N112" s="105">
        <v>278.2</v>
      </c>
      <c r="O112" s="105">
        <v>225.1</v>
      </c>
      <c r="P112" s="105">
        <v>225.1</v>
      </c>
      <c r="Q112" s="123">
        <v>225.1</v>
      </c>
    </row>
    <row r="113" spans="1:17" ht="13.5" thickBot="1">
      <c r="A113" s="177" t="s">
        <v>92</v>
      </c>
      <c r="B113" s="178"/>
      <c r="C113" s="107">
        <v>1966</v>
      </c>
      <c r="D113" s="107">
        <v>2007</v>
      </c>
      <c r="E113" s="107">
        <v>2007</v>
      </c>
      <c r="F113" s="107">
        <v>2007</v>
      </c>
      <c r="G113" s="107">
        <v>2007</v>
      </c>
      <c r="H113" s="107">
        <v>2007</v>
      </c>
      <c r="I113" s="107">
        <v>2007</v>
      </c>
      <c r="J113" s="107">
        <v>2007</v>
      </c>
      <c r="K113" s="107">
        <v>2007</v>
      </c>
      <c r="L113" s="108">
        <v>2007</v>
      </c>
      <c r="M113" s="108">
        <v>2007</v>
      </c>
      <c r="N113" s="108">
        <v>2007</v>
      </c>
      <c r="O113" s="108">
        <v>1990</v>
      </c>
      <c r="P113" s="108">
        <v>1990</v>
      </c>
      <c r="Q113" s="133">
        <v>1990</v>
      </c>
    </row>
    <row r="114" spans="1:17" ht="13.5" thickBot="1">
      <c r="A114" s="182" t="s">
        <v>56</v>
      </c>
      <c r="B114" s="183"/>
      <c r="C114" s="124">
        <v>74877</v>
      </c>
      <c r="D114" s="124">
        <v>80315.1</v>
      </c>
      <c r="E114" s="124">
        <v>85857</v>
      </c>
      <c r="F114" s="124">
        <v>90679.1</v>
      </c>
      <c r="G114" s="124">
        <v>92865.1</v>
      </c>
      <c r="H114" s="124">
        <v>96294</v>
      </c>
      <c r="I114" s="124">
        <v>100352</v>
      </c>
      <c r="J114" s="124">
        <v>102949</v>
      </c>
      <c r="K114" s="124">
        <v>104569</v>
      </c>
      <c r="L114" s="125">
        <v>113327.07806999999</v>
      </c>
      <c r="M114" s="125">
        <v>117135.1</v>
      </c>
      <c r="N114" s="125">
        <v>120975.00000000004</v>
      </c>
      <c r="O114" s="125">
        <v>126743</v>
      </c>
      <c r="P114" s="125">
        <v>133912.838</v>
      </c>
      <c r="Q114" s="136">
        <v>140858.09256797138</v>
      </c>
    </row>
  </sheetData>
  <sheetProtection/>
  <mergeCells count="24">
    <mergeCell ref="A36:B36"/>
    <mergeCell ref="A37:B37"/>
    <mergeCell ref="A4:B4"/>
    <mergeCell ref="A5:B5"/>
    <mergeCell ref="A6:B6"/>
    <mergeCell ref="A7:B7"/>
    <mergeCell ref="A8:B8"/>
    <mergeCell ref="A9:A35"/>
    <mergeCell ref="A76:B76"/>
    <mergeCell ref="A77:B77"/>
    <mergeCell ref="A113:B113"/>
    <mergeCell ref="A114:B114"/>
    <mergeCell ref="A83:B83"/>
    <mergeCell ref="A84:B84"/>
    <mergeCell ref="A85:B85"/>
    <mergeCell ref="A86:B86"/>
    <mergeCell ref="A87:B87"/>
    <mergeCell ref="A88:A112"/>
    <mergeCell ref="A45:B45"/>
    <mergeCell ref="A46:B46"/>
    <mergeCell ref="A47:B47"/>
    <mergeCell ref="A48:B48"/>
    <mergeCell ref="A49:B49"/>
    <mergeCell ref="A50:A75"/>
  </mergeCells>
  <printOptions/>
  <pageMargins left="0.787401575" right="0.787401575" top="0.984251969" bottom="0.984251969" header="0.492125985" footer="0.49212598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Q55"/>
  <sheetViews>
    <sheetView showGridLines="0" zoomScalePageLayoutView="0" workbookViewId="0" topLeftCell="A1">
      <pane ySplit="1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8.421875" style="193" customWidth="1"/>
    <col min="2" max="2" width="16.7109375" style="32" customWidth="1"/>
    <col min="3" max="16384" width="9.140625" style="32" customWidth="1"/>
  </cols>
  <sheetData>
    <row r="1" spans="1:4" ht="13.5" thickBot="1">
      <c r="A1" s="194" t="s">
        <v>41</v>
      </c>
      <c r="B1" s="79"/>
      <c r="C1" s="79"/>
      <c r="D1" s="79"/>
    </row>
    <row r="2" spans="1:6" ht="13.5" thickBot="1">
      <c r="A2" s="78" t="s">
        <v>45</v>
      </c>
      <c r="B2" s="77"/>
      <c r="C2" s="76"/>
      <c r="D2" s="75"/>
      <c r="E2" s="74"/>
      <c r="F2" s="73"/>
    </row>
    <row r="3" spans="1:6" ht="12.75">
      <c r="A3" s="91" t="s">
        <v>46</v>
      </c>
      <c r="B3" s="89" t="s">
        <v>47</v>
      </c>
      <c r="C3" s="90"/>
      <c r="D3" s="90"/>
      <c r="E3" s="53"/>
      <c r="F3" s="53"/>
    </row>
    <row r="4" spans="1:6" ht="12.75">
      <c r="A4" s="53">
        <v>1974</v>
      </c>
      <c r="B4" s="43">
        <v>164200</v>
      </c>
      <c r="C4" s="70"/>
      <c r="D4" s="72"/>
      <c r="E4" s="71"/>
      <c r="F4" s="70"/>
    </row>
    <row r="5" spans="1:6" ht="12.75">
      <c r="A5" s="53">
        <v>1975</v>
      </c>
      <c r="B5" s="43">
        <v>166700</v>
      </c>
      <c r="C5" s="43"/>
      <c r="D5" s="52"/>
      <c r="E5" s="43"/>
      <c r="F5" s="43"/>
    </row>
    <row r="6" spans="1:6" ht="12.75">
      <c r="A6" s="53">
        <v>1976</v>
      </c>
      <c r="B6" s="43">
        <v>165700</v>
      </c>
      <c r="C6" s="43"/>
      <c r="D6" s="52"/>
      <c r="E6" s="43"/>
      <c r="F6" s="43"/>
    </row>
    <row r="7" spans="1:6" ht="12.75">
      <c r="A7" s="53">
        <v>1977</v>
      </c>
      <c r="B7" s="43">
        <v>185800</v>
      </c>
      <c r="C7" s="43"/>
      <c r="D7" s="52"/>
      <c r="E7" s="43"/>
      <c r="F7" s="47"/>
    </row>
    <row r="8" spans="1:6" ht="12.75">
      <c r="A8" s="53">
        <v>1978</v>
      </c>
      <c r="B8" s="43">
        <v>201100</v>
      </c>
      <c r="C8" s="43"/>
      <c r="D8" s="52"/>
      <c r="E8" s="43"/>
      <c r="F8" s="43"/>
    </row>
    <row r="9" spans="1:6" ht="12.75">
      <c r="A9" s="53">
        <v>1979</v>
      </c>
      <c r="B9" s="43">
        <v>201100</v>
      </c>
      <c r="C9" s="43"/>
      <c r="D9" s="52"/>
      <c r="E9" s="43"/>
      <c r="F9" s="43"/>
    </row>
    <row r="10" spans="1:6" ht="12.75">
      <c r="A10" s="53">
        <v>1980</v>
      </c>
      <c r="B10" s="43">
        <v>233100</v>
      </c>
      <c r="C10" s="43"/>
      <c r="D10" s="52"/>
      <c r="E10" s="43"/>
      <c r="F10" s="43"/>
    </row>
    <row r="11" spans="1:6" ht="12.75">
      <c r="A11" s="53">
        <v>1981</v>
      </c>
      <c r="B11" s="43">
        <v>233300</v>
      </c>
      <c r="C11" s="43"/>
      <c r="D11" s="52"/>
      <c r="E11" s="43"/>
      <c r="F11" s="43"/>
    </row>
    <row r="12" spans="1:6" ht="12.75">
      <c r="A12" s="53">
        <v>1982</v>
      </c>
      <c r="B12" s="43">
        <v>238200</v>
      </c>
      <c r="C12" s="43"/>
      <c r="D12" s="52"/>
      <c r="E12" s="43"/>
      <c r="F12" s="43"/>
    </row>
    <row r="13" spans="1:6" ht="12.75">
      <c r="A13" s="53">
        <v>1983</v>
      </c>
      <c r="B13" s="43">
        <v>240100</v>
      </c>
      <c r="C13" s="43"/>
      <c r="D13" s="52"/>
      <c r="E13" s="43"/>
      <c r="F13" s="47"/>
    </row>
    <row r="14" spans="1:6" ht="12.75">
      <c r="A14" s="53">
        <v>1984</v>
      </c>
      <c r="B14" s="43">
        <v>240100</v>
      </c>
      <c r="C14" s="43"/>
      <c r="D14" s="52"/>
      <c r="E14" s="43"/>
      <c r="F14" s="43"/>
    </row>
    <row r="15" spans="1:6" ht="12.75">
      <c r="A15" s="53">
        <v>1985</v>
      </c>
      <c r="B15" s="43">
        <v>240100</v>
      </c>
      <c r="C15" s="43"/>
      <c r="D15" s="52"/>
      <c r="E15" s="43"/>
      <c r="F15" s="47"/>
    </row>
    <row r="16" spans="1:5" ht="12.75">
      <c r="A16" s="53">
        <v>1986</v>
      </c>
      <c r="B16" s="43">
        <v>240100</v>
      </c>
      <c r="C16" s="72"/>
      <c r="D16" s="52"/>
      <c r="E16" s="53"/>
    </row>
    <row r="17" spans="1:6" ht="12.75">
      <c r="A17" s="53">
        <v>1987</v>
      </c>
      <c r="B17" s="43">
        <v>240100</v>
      </c>
      <c r="C17" s="53"/>
      <c r="D17" s="53"/>
      <c r="E17" s="53"/>
      <c r="F17" s="53"/>
    </row>
    <row r="18" spans="1:6" ht="12.75">
      <c r="A18" s="53">
        <v>1988</v>
      </c>
      <c r="B18" s="43">
        <v>234890</v>
      </c>
      <c r="C18" s="70"/>
      <c r="D18" s="72"/>
      <c r="E18" s="71"/>
      <c r="F18" s="70"/>
    </row>
    <row r="19" spans="1:6" ht="12.75">
      <c r="A19" s="53">
        <v>1989</v>
      </c>
      <c r="B19" s="43">
        <v>241040</v>
      </c>
      <c r="C19" s="43"/>
      <c r="D19" s="52"/>
      <c r="E19" s="43"/>
      <c r="F19" s="43"/>
    </row>
    <row r="20" spans="1:6" ht="12.75">
      <c r="A20" s="53">
        <v>1990</v>
      </c>
      <c r="B20" s="43">
        <v>241040</v>
      </c>
      <c r="C20" s="43"/>
      <c r="D20" s="52"/>
      <c r="E20" s="43"/>
      <c r="F20" s="43"/>
    </row>
    <row r="21" spans="1:6" ht="12.75">
      <c r="A21" s="53">
        <v>1991</v>
      </c>
      <c r="B21" s="43">
        <v>241750</v>
      </c>
      <c r="C21" s="43"/>
      <c r="D21" s="52"/>
      <c r="E21" s="43"/>
      <c r="F21" s="47"/>
    </row>
    <row r="22" spans="1:6" ht="12.75">
      <c r="A22" s="53">
        <v>1992</v>
      </c>
      <c r="B22" s="43">
        <v>241680</v>
      </c>
      <c r="C22" s="43"/>
      <c r="D22" s="52"/>
      <c r="E22" s="43"/>
      <c r="F22" s="43"/>
    </row>
    <row r="23" spans="1:6" ht="12.75">
      <c r="A23" s="53">
        <v>1993</v>
      </c>
      <c r="B23" s="43">
        <v>239080</v>
      </c>
      <c r="C23" s="43"/>
      <c r="D23" s="52"/>
      <c r="E23" s="43"/>
      <c r="F23" s="43"/>
    </row>
    <row r="24" spans="1:6" ht="12.75">
      <c r="A24" s="53">
        <v>1994</v>
      </c>
      <c r="B24" s="43">
        <v>246580</v>
      </c>
      <c r="C24" s="43"/>
      <c r="D24" s="52"/>
      <c r="E24" s="43"/>
      <c r="F24" s="43"/>
    </row>
    <row r="25" spans="1:6" ht="12.75">
      <c r="A25" s="53">
        <v>1995</v>
      </c>
      <c r="B25" s="43">
        <v>247880</v>
      </c>
      <c r="C25" s="43"/>
      <c r="D25" s="52"/>
      <c r="E25" s="43"/>
      <c r="F25" s="43"/>
    </row>
    <row r="26" spans="1:6" ht="12.75">
      <c r="A26" s="53">
        <v>1996</v>
      </c>
      <c r="B26" s="43">
        <v>249461</v>
      </c>
      <c r="C26" s="43"/>
      <c r="D26" s="52"/>
      <c r="E26" s="43"/>
      <c r="F26" s="43"/>
    </row>
    <row r="27" spans="1:6" ht="12.75">
      <c r="A27" s="53">
        <v>1997</v>
      </c>
      <c r="B27" s="43">
        <v>278198</v>
      </c>
      <c r="C27" s="43"/>
      <c r="D27" s="52"/>
      <c r="E27" s="43"/>
      <c r="F27" s="47"/>
    </row>
    <row r="28" spans="1:6" ht="12.75">
      <c r="A28" s="53">
        <v>1998</v>
      </c>
      <c r="B28" s="43">
        <v>281096</v>
      </c>
      <c r="C28" s="43"/>
      <c r="D28" s="52"/>
      <c r="E28" s="43"/>
      <c r="F28" s="43"/>
    </row>
    <row r="29" spans="1:6" ht="12.75">
      <c r="A29" s="53">
        <v>1999</v>
      </c>
      <c r="B29" s="43">
        <v>285475</v>
      </c>
      <c r="C29" s="43"/>
      <c r="D29" s="52"/>
      <c r="E29" s="43"/>
      <c r="F29" s="47"/>
    </row>
    <row r="30" spans="1:5" ht="12.75">
      <c r="A30" s="53">
        <v>2000</v>
      </c>
      <c r="B30" s="43">
        <v>294025</v>
      </c>
      <c r="C30" s="72"/>
      <c r="D30" s="52"/>
      <c r="E30" s="53"/>
    </row>
    <row r="31" spans="1:6" ht="12.75">
      <c r="A31" s="53">
        <v>2001</v>
      </c>
      <c r="B31" s="43">
        <v>294025</v>
      </c>
      <c r="C31" s="53"/>
      <c r="D31" s="53"/>
      <c r="E31" s="53"/>
      <c r="F31" s="53"/>
    </row>
    <row r="32" spans="1:6" ht="12.75">
      <c r="A32" s="53">
        <v>2002</v>
      </c>
      <c r="B32" s="43">
        <v>294690</v>
      </c>
      <c r="C32" s="70"/>
      <c r="D32" s="72"/>
      <c r="E32" s="71"/>
      <c r="F32" s="70"/>
    </row>
    <row r="33" spans="1:6" ht="12.75">
      <c r="A33" s="53">
        <v>2003</v>
      </c>
      <c r="B33" s="43">
        <v>304523</v>
      </c>
      <c r="C33" s="43"/>
      <c r="D33" s="52"/>
      <c r="E33" s="43"/>
      <c r="F33" s="43"/>
    </row>
    <row r="34" spans="1:6" ht="12.75">
      <c r="A34" s="53">
        <v>2004</v>
      </c>
      <c r="B34" s="43">
        <v>304523</v>
      </c>
      <c r="C34" s="43"/>
      <c r="D34" s="52"/>
      <c r="E34" s="43"/>
      <c r="F34" s="43"/>
    </row>
    <row r="35" spans="1:6" ht="12.75">
      <c r="A35" s="53">
        <v>2005</v>
      </c>
      <c r="B35" s="43">
        <v>304618</v>
      </c>
      <c r="C35" s="43"/>
      <c r="D35" s="52"/>
      <c r="E35" s="43"/>
      <c r="F35" s="47"/>
    </row>
    <row r="36" spans="1:6" ht="12.75">
      <c r="A36" s="53">
        <v>2006</v>
      </c>
      <c r="B36" s="43">
        <v>304618</v>
      </c>
      <c r="C36" s="43"/>
      <c r="D36" s="52"/>
      <c r="E36" s="43"/>
      <c r="F36" s="43"/>
    </row>
    <row r="37" spans="1:6" ht="12.75">
      <c r="A37" s="53">
        <v>2007</v>
      </c>
      <c r="B37" s="43">
        <v>307563</v>
      </c>
      <c r="C37" s="43"/>
      <c r="D37" s="52"/>
      <c r="E37" s="43"/>
      <c r="F37" s="43"/>
    </row>
    <row r="38" spans="1:6" ht="12.75">
      <c r="A38" s="191">
        <v>2008</v>
      </c>
      <c r="B38" s="43">
        <v>325050</v>
      </c>
      <c r="C38" s="43"/>
      <c r="D38" s="46"/>
      <c r="E38" s="43"/>
      <c r="F38" s="43"/>
    </row>
    <row r="39" spans="1:2" ht="12.75">
      <c r="A39" s="191">
        <v>2009</v>
      </c>
      <c r="B39" s="43">
        <v>332703</v>
      </c>
    </row>
    <row r="40" spans="1:2" ht="12.75">
      <c r="A40" s="191">
        <v>2010</v>
      </c>
      <c r="B40" s="43">
        <v>332703</v>
      </c>
    </row>
    <row r="41" spans="1:2" ht="12.75">
      <c r="A41" s="191">
        <v>2011</v>
      </c>
      <c r="B41" s="84">
        <v>333175</v>
      </c>
    </row>
    <row r="42" spans="1:2" ht="12.75">
      <c r="A42" s="191">
        <v>2012</v>
      </c>
      <c r="B42" s="84">
        <v>334433</v>
      </c>
    </row>
    <row r="43" spans="1:2" ht="12.75">
      <c r="A43" s="191">
        <v>2013</v>
      </c>
      <c r="B43" s="84">
        <v>334433</v>
      </c>
    </row>
    <row r="44" spans="1:2" ht="12.75">
      <c r="A44" s="192" t="s">
        <v>93</v>
      </c>
      <c r="B44" s="84">
        <f>352689+11720</f>
        <v>364409</v>
      </c>
    </row>
    <row r="45" spans="1:2" ht="12.75">
      <c r="A45" s="192">
        <v>2015</v>
      </c>
      <c r="B45" s="84">
        <v>374209.0808064772</v>
      </c>
    </row>
    <row r="46" spans="1:2" ht="12.75">
      <c r="A46" s="192" t="s">
        <v>99</v>
      </c>
      <c r="B46" s="127">
        <f>2390756*0.159</f>
        <v>380130.204</v>
      </c>
    </row>
    <row r="47" spans="1:2" ht="13.5" thickBot="1">
      <c r="A47" s="195" t="s">
        <v>103</v>
      </c>
      <c r="B47" s="196">
        <f>2390756*0.159</f>
        <v>380130.204</v>
      </c>
    </row>
    <row r="48" ht="12.75">
      <c r="A48" s="197" t="s">
        <v>104</v>
      </c>
    </row>
    <row r="49" ht="12.75">
      <c r="A49" s="198" t="s">
        <v>105</v>
      </c>
    </row>
    <row r="50" spans="2:17" ht="12.75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</row>
    <row r="51" spans="1:2" ht="12.75">
      <c r="A51" s="199" t="s">
        <v>55</v>
      </c>
      <c r="B51" s="199" t="s">
        <v>53</v>
      </c>
    </row>
    <row r="52" spans="1:2" ht="12.75">
      <c r="A52" s="199"/>
      <c r="B52" s="200" t="s">
        <v>54</v>
      </c>
    </row>
    <row r="54" ht="12.75">
      <c r="A54" s="32"/>
    </row>
    <row r="55" ht="12.75">
      <c r="A55" s="32"/>
    </row>
  </sheetData>
  <sheetProtection/>
  <conditionalFormatting sqref="B50 A49">
    <cfRule type="cellIs" priority="2" dxfId="0" operator="equal" stopIfTrue="1">
      <formula>0</formula>
    </cfRule>
  </conditionalFormatting>
  <conditionalFormatting sqref="C50:Q50">
    <cfRule type="cellIs" priority="1" dxfId="0" operator="equal" stopIfTrue="1">
      <formula>0</formula>
    </cfRule>
  </conditionalFormatting>
  <hyperlinks>
    <hyperlink ref="B52" r:id="rId1" display="http://www.mme.gov.br/web/guest/secretarias/petroleo-gas-natural-e-combustiveis-renovaveis/publicacoes/relatorio-mensal-do-mercado-de-derivados-de-petroleo"/>
  </hyperlinks>
  <printOptions/>
  <pageMargins left="0.787401575" right="0.787401575" top="0.984251969" bottom="0.984251969" header="0.492125985" footer="0.492125985"/>
  <pageSetup horizontalDpi="600" verticalDpi="600" orientation="portrait" paperSize="9" r:id="rId4"/>
  <ignoredErrors>
    <ignoredError sqref="A44:A47" numberStoredAsText="1"/>
  </ignoredError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4"/>
  <sheetViews>
    <sheetView showGridLines="0" zoomScalePageLayoutView="0" workbookViewId="0" topLeftCell="A1">
      <pane xSplit="1" ySplit="11" topLeftCell="E26" activePane="bottomRight" state="frozen"/>
      <selection pane="topLeft" activeCell="K7" sqref="K7"/>
      <selection pane="topRight" activeCell="K7" sqref="K7"/>
      <selection pane="bottomLeft" activeCell="K7" sqref="K7"/>
      <selection pane="bottomRight" activeCell="K7" sqref="K7"/>
    </sheetView>
  </sheetViews>
  <sheetFormatPr defaultColWidth="9.140625" defaultRowHeight="15" customHeight="1"/>
  <cols>
    <col min="1" max="1" width="10.7109375" style="2" customWidth="1"/>
    <col min="2" max="10" width="12.7109375" style="3" customWidth="1"/>
    <col min="11" max="11" width="17.7109375" style="3" customWidth="1"/>
    <col min="12" max="15" width="12.7109375" style="3" customWidth="1"/>
    <col min="16" max="16384" width="9.140625" style="3" customWidth="1"/>
  </cols>
  <sheetData>
    <row r="1" ht="15" customHeight="1">
      <c r="D1" s="1" t="s">
        <v>3</v>
      </c>
    </row>
    <row r="8" spans="1:15" ht="15" customHeight="1">
      <c r="A8" s="4" t="s">
        <v>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5" customHeight="1" thickBot="1">
      <c r="A9" s="5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 t="s">
        <v>0</v>
      </c>
    </row>
    <row r="10" spans="1:15" ht="15" customHeight="1">
      <c r="A10" s="188" t="s">
        <v>6</v>
      </c>
      <c r="B10" s="7" t="s">
        <v>12</v>
      </c>
      <c r="C10" s="7"/>
      <c r="D10" s="7"/>
      <c r="E10" s="7" t="s">
        <v>7</v>
      </c>
      <c r="F10" s="7"/>
      <c r="G10" s="7"/>
      <c r="H10" s="187" t="s">
        <v>33</v>
      </c>
      <c r="I10" s="187"/>
      <c r="J10" s="187"/>
      <c r="K10" s="6" t="s">
        <v>19</v>
      </c>
      <c r="L10" s="6" t="s">
        <v>18</v>
      </c>
      <c r="M10" s="187" t="s">
        <v>1</v>
      </c>
      <c r="N10" s="187"/>
      <c r="O10" s="187"/>
    </row>
    <row r="11" spans="1:15" ht="15" customHeight="1" thickBot="1">
      <c r="A11" s="189"/>
      <c r="B11" s="8" t="s">
        <v>34</v>
      </c>
      <c r="C11" s="8" t="s">
        <v>35</v>
      </c>
      <c r="D11" s="8" t="s">
        <v>1</v>
      </c>
      <c r="E11" s="8" t="s">
        <v>8</v>
      </c>
      <c r="F11" s="8" t="s">
        <v>2</v>
      </c>
      <c r="G11" s="8" t="s">
        <v>1</v>
      </c>
      <c r="H11" s="8" t="s">
        <v>8</v>
      </c>
      <c r="I11" s="8" t="s">
        <v>2</v>
      </c>
      <c r="J11" s="8" t="s">
        <v>1</v>
      </c>
      <c r="K11" s="9"/>
      <c r="L11" s="9" t="s">
        <v>9</v>
      </c>
      <c r="M11" s="8" t="s">
        <v>8</v>
      </c>
      <c r="N11" s="8" t="s">
        <v>2</v>
      </c>
      <c r="O11" s="8" t="s">
        <v>1</v>
      </c>
    </row>
    <row r="12" spans="1:15" ht="15" customHeight="1">
      <c r="A12" s="31">
        <v>1974</v>
      </c>
      <c r="B12" s="27">
        <v>13224</v>
      </c>
      <c r="C12" s="27">
        <v>500</v>
      </c>
      <c r="D12" s="27">
        <v>13724</v>
      </c>
      <c r="E12" s="27">
        <v>2489</v>
      </c>
      <c r="F12" s="27">
        <v>1920</v>
      </c>
      <c r="G12" s="27">
        <v>4409</v>
      </c>
      <c r="H12" s="27">
        <v>0</v>
      </c>
      <c r="I12" s="27">
        <v>0</v>
      </c>
      <c r="J12" s="27">
        <v>0</v>
      </c>
      <c r="K12" s="27">
        <v>4409</v>
      </c>
      <c r="L12" s="27">
        <v>0</v>
      </c>
      <c r="M12" s="27">
        <v>15713</v>
      </c>
      <c r="N12" s="27">
        <v>2420</v>
      </c>
      <c r="O12" s="27">
        <v>18133</v>
      </c>
    </row>
    <row r="13" spans="1:15" ht="15" customHeight="1">
      <c r="A13" s="31">
        <v>1975</v>
      </c>
      <c r="B13" s="29">
        <v>15815</v>
      </c>
      <c r="C13" s="29">
        <v>501</v>
      </c>
      <c r="D13" s="29">
        <v>16316</v>
      </c>
      <c r="E13" s="29">
        <v>2436</v>
      </c>
      <c r="F13" s="29">
        <v>2216</v>
      </c>
      <c r="G13" s="29">
        <v>4652</v>
      </c>
      <c r="H13" s="29">
        <v>0</v>
      </c>
      <c r="I13" s="29">
        <v>0</v>
      </c>
      <c r="J13" s="29">
        <v>0</v>
      </c>
      <c r="K13" s="27">
        <v>4652</v>
      </c>
      <c r="L13" s="29">
        <v>0</v>
      </c>
      <c r="M13" s="29">
        <v>18251</v>
      </c>
      <c r="N13" s="29">
        <v>2717</v>
      </c>
      <c r="O13" s="29">
        <v>20968</v>
      </c>
    </row>
    <row r="14" spans="1:15" ht="15" customHeight="1">
      <c r="A14" s="31">
        <v>1976</v>
      </c>
      <c r="B14" s="27">
        <v>17343</v>
      </c>
      <c r="C14" s="27">
        <v>561</v>
      </c>
      <c r="D14" s="27">
        <v>17904</v>
      </c>
      <c r="E14" s="27">
        <v>2457</v>
      </c>
      <c r="F14" s="27">
        <v>2223</v>
      </c>
      <c r="G14" s="27">
        <v>4680</v>
      </c>
      <c r="H14" s="29">
        <v>0</v>
      </c>
      <c r="I14" s="29">
        <v>0</v>
      </c>
      <c r="J14" s="29">
        <v>0</v>
      </c>
      <c r="K14" s="27">
        <v>4680</v>
      </c>
      <c r="L14" s="27">
        <v>0</v>
      </c>
      <c r="M14" s="27">
        <v>19800</v>
      </c>
      <c r="N14" s="27">
        <v>2784</v>
      </c>
      <c r="O14" s="27">
        <v>22584</v>
      </c>
    </row>
    <row r="15" spans="1:15" ht="15" customHeight="1">
      <c r="A15" s="31">
        <v>1977</v>
      </c>
      <c r="B15" s="29">
        <v>18835</v>
      </c>
      <c r="C15" s="29">
        <v>561</v>
      </c>
      <c r="D15" s="29">
        <v>19396</v>
      </c>
      <c r="E15" s="29">
        <v>2729</v>
      </c>
      <c r="F15" s="29">
        <v>2214</v>
      </c>
      <c r="G15" s="29">
        <v>4943</v>
      </c>
      <c r="H15" s="29">
        <v>0</v>
      </c>
      <c r="I15" s="29">
        <v>0</v>
      </c>
      <c r="J15" s="29">
        <v>0</v>
      </c>
      <c r="K15" s="27">
        <v>4943</v>
      </c>
      <c r="L15" s="29">
        <v>0</v>
      </c>
      <c r="M15" s="29">
        <v>21564</v>
      </c>
      <c r="N15" s="29">
        <v>2775</v>
      </c>
      <c r="O15" s="29">
        <v>24339</v>
      </c>
    </row>
    <row r="16" spans="1:15" ht="15" customHeight="1">
      <c r="A16" s="31">
        <v>1978</v>
      </c>
      <c r="B16" s="29">
        <v>21104</v>
      </c>
      <c r="C16" s="29">
        <v>561</v>
      </c>
      <c r="D16" s="29">
        <v>21665</v>
      </c>
      <c r="E16" s="29">
        <v>3048</v>
      </c>
      <c r="F16" s="29">
        <v>2259</v>
      </c>
      <c r="G16" s="29">
        <v>5307</v>
      </c>
      <c r="H16" s="29">
        <v>0</v>
      </c>
      <c r="I16" s="29">
        <v>0</v>
      </c>
      <c r="J16" s="29">
        <v>0</v>
      </c>
      <c r="K16" s="27">
        <v>5307</v>
      </c>
      <c r="L16" s="29">
        <v>0</v>
      </c>
      <c r="M16" s="29">
        <v>24152</v>
      </c>
      <c r="N16" s="29">
        <v>2820</v>
      </c>
      <c r="O16" s="29">
        <v>26972</v>
      </c>
    </row>
    <row r="17" spans="1:15" ht="15" customHeight="1">
      <c r="A17" s="31">
        <v>1979</v>
      </c>
      <c r="B17" s="29">
        <v>23667</v>
      </c>
      <c r="C17" s="29">
        <v>568</v>
      </c>
      <c r="D17" s="29">
        <v>24235</v>
      </c>
      <c r="E17" s="29">
        <v>3573</v>
      </c>
      <c r="F17" s="29">
        <v>2411</v>
      </c>
      <c r="G17" s="29">
        <v>5984</v>
      </c>
      <c r="H17" s="29">
        <v>0</v>
      </c>
      <c r="I17" s="29">
        <v>0</v>
      </c>
      <c r="J17" s="29">
        <v>0</v>
      </c>
      <c r="K17" s="27">
        <v>5984</v>
      </c>
      <c r="L17" s="29">
        <v>0</v>
      </c>
      <c r="M17" s="29">
        <v>27240</v>
      </c>
      <c r="N17" s="29">
        <v>2979</v>
      </c>
      <c r="O17" s="29">
        <v>30219</v>
      </c>
    </row>
    <row r="18" spans="1:15" ht="15" customHeight="1">
      <c r="A18" s="31">
        <v>1980</v>
      </c>
      <c r="B18" s="29">
        <v>27081</v>
      </c>
      <c r="C18" s="29">
        <v>568</v>
      </c>
      <c r="D18" s="29">
        <v>27649</v>
      </c>
      <c r="E18" s="29">
        <v>3484</v>
      </c>
      <c r="F18" s="29">
        <v>2339</v>
      </c>
      <c r="G18" s="29">
        <v>5823</v>
      </c>
      <c r="H18" s="29">
        <v>0</v>
      </c>
      <c r="I18" s="29">
        <v>0</v>
      </c>
      <c r="J18" s="29">
        <v>0</v>
      </c>
      <c r="K18" s="27">
        <v>5823</v>
      </c>
      <c r="L18" s="29">
        <v>0</v>
      </c>
      <c r="M18" s="29">
        <v>30565</v>
      </c>
      <c r="N18" s="29">
        <v>2907</v>
      </c>
      <c r="O18" s="29">
        <v>33472</v>
      </c>
    </row>
    <row r="19" spans="1:15" ht="15" customHeight="1">
      <c r="A19" s="31">
        <v>1981</v>
      </c>
      <c r="B19" s="29">
        <v>30596</v>
      </c>
      <c r="C19" s="29">
        <v>577</v>
      </c>
      <c r="D19" s="29">
        <v>31173</v>
      </c>
      <c r="E19" s="29">
        <v>3655</v>
      </c>
      <c r="F19" s="29">
        <v>2441</v>
      </c>
      <c r="G19" s="29">
        <v>6096</v>
      </c>
      <c r="H19" s="29">
        <v>0</v>
      </c>
      <c r="I19" s="29">
        <v>0</v>
      </c>
      <c r="J19" s="29">
        <v>0</v>
      </c>
      <c r="K19" s="27">
        <v>6096</v>
      </c>
      <c r="L19" s="29">
        <v>0</v>
      </c>
      <c r="M19" s="29">
        <v>34251</v>
      </c>
      <c r="N19" s="29">
        <v>3018</v>
      </c>
      <c r="O19" s="29">
        <v>37269</v>
      </c>
    </row>
    <row r="20" spans="1:15" ht="15" customHeight="1">
      <c r="A20" s="31">
        <v>1982</v>
      </c>
      <c r="B20" s="27">
        <v>32542</v>
      </c>
      <c r="C20" s="27">
        <v>614</v>
      </c>
      <c r="D20" s="27">
        <v>33156</v>
      </c>
      <c r="E20" s="27">
        <v>3687</v>
      </c>
      <c r="F20" s="27">
        <v>2503</v>
      </c>
      <c r="G20" s="27">
        <v>6190</v>
      </c>
      <c r="H20" s="29">
        <v>0</v>
      </c>
      <c r="I20" s="29">
        <v>0</v>
      </c>
      <c r="J20" s="29">
        <v>0</v>
      </c>
      <c r="K20" s="27">
        <v>6190</v>
      </c>
      <c r="L20" s="27">
        <v>0</v>
      </c>
      <c r="M20" s="27">
        <v>36229</v>
      </c>
      <c r="N20" s="27">
        <v>3117</v>
      </c>
      <c r="O20" s="27">
        <v>39346</v>
      </c>
    </row>
    <row r="21" spans="1:15" ht="15" customHeight="1">
      <c r="A21" s="31">
        <v>1983</v>
      </c>
      <c r="B21" s="29">
        <v>33556</v>
      </c>
      <c r="C21" s="29">
        <v>622</v>
      </c>
      <c r="D21" s="29">
        <v>34178</v>
      </c>
      <c r="E21" s="29">
        <v>3641</v>
      </c>
      <c r="F21" s="29">
        <v>2547</v>
      </c>
      <c r="G21" s="29">
        <v>6188</v>
      </c>
      <c r="H21" s="29">
        <v>0</v>
      </c>
      <c r="I21" s="29">
        <v>0</v>
      </c>
      <c r="J21" s="29">
        <v>0</v>
      </c>
      <c r="K21" s="27">
        <v>6188</v>
      </c>
      <c r="L21" s="29">
        <v>0</v>
      </c>
      <c r="M21" s="29">
        <v>37197</v>
      </c>
      <c r="N21" s="29">
        <v>3169</v>
      </c>
      <c r="O21" s="29">
        <v>40366</v>
      </c>
    </row>
    <row r="22" spans="1:15" ht="15" customHeight="1">
      <c r="A22" s="31">
        <v>1984</v>
      </c>
      <c r="B22" s="27">
        <v>34301</v>
      </c>
      <c r="C22" s="27">
        <v>622</v>
      </c>
      <c r="D22" s="27">
        <v>34923</v>
      </c>
      <c r="E22" s="27">
        <v>3626</v>
      </c>
      <c r="F22" s="27">
        <v>2547</v>
      </c>
      <c r="G22" s="27">
        <v>6173</v>
      </c>
      <c r="H22" s="29">
        <v>0</v>
      </c>
      <c r="I22" s="29">
        <v>0</v>
      </c>
      <c r="J22" s="29">
        <v>0</v>
      </c>
      <c r="K22" s="27">
        <v>6173</v>
      </c>
      <c r="L22" s="27">
        <v>0</v>
      </c>
      <c r="M22" s="27">
        <v>37927</v>
      </c>
      <c r="N22" s="27">
        <v>3169</v>
      </c>
      <c r="O22" s="27">
        <v>41096</v>
      </c>
    </row>
    <row r="23" spans="1:15" ht="15" customHeight="1">
      <c r="A23" s="31">
        <v>1985</v>
      </c>
      <c r="B23" s="29">
        <v>36453</v>
      </c>
      <c r="C23" s="29">
        <v>624</v>
      </c>
      <c r="D23" s="29">
        <v>37077</v>
      </c>
      <c r="E23" s="29">
        <v>3708</v>
      </c>
      <c r="F23" s="29">
        <v>2665</v>
      </c>
      <c r="G23" s="29">
        <v>6373</v>
      </c>
      <c r="H23" s="29">
        <v>0</v>
      </c>
      <c r="I23" s="29">
        <v>0</v>
      </c>
      <c r="J23" s="29">
        <v>0</v>
      </c>
      <c r="K23" s="27">
        <v>6373</v>
      </c>
      <c r="L23" s="29">
        <v>657</v>
      </c>
      <c r="M23" s="29">
        <v>40818</v>
      </c>
      <c r="N23" s="29">
        <v>3289</v>
      </c>
      <c r="O23" s="29">
        <v>44107</v>
      </c>
    </row>
    <row r="24" spans="1:15" ht="15" customHeight="1">
      <c r="A24" s="31">
        <v>1986</v>
      </c>
      <c r="B24" s="27">
        <v>37162</v>
      </c>
      <c r="C24" s="27">
        <v>624</v>
      </c>
      <c r="D24" s="27">
        <v>37786</v>
      </c>
      <c r="E24" s="27">
        <v>3845</v>
      </c>
      <c r="F24" s="27">
        <v>2665</v>
      </c>
      <c r="G24" s="27">
        <v>6510</v>
      </c>
      <c r="H24" s="29">
        <v>0</v>
      </c>
      <c r="I24" s="29">
        <v>0</v>
      </c>
      <c r="J24" s="29">
        <v>0</v>
      </c>
      <c r="K24" s="27">
        <v>6510</v>
      </c>
      <c r="L24" s="27">
        <v>657</v>
      </c>
      <c r="M24" s="27">
        <v>41664</v>
      </c>
      <c r="N24" s="27">
        <v>3289</v>
      </c>
      <c r="O24" s="27">
        <v>44953</v>
      </c>
    </row>
    <row r="25" spans="1:15" ht="15" customHeight="1">
      <c r="A25" s="31">
        <v>1987</v>
      </c>
      <c r="B25" s="29">
        <v>39693</v>
      </c>
      <c r="C25" s="29">
        <v>636</v>
      </c>
      <c r="D25" s="29">
        <v>40329</v>
      </c>
      <c r="E25" s="29">
        <v>3910</v>
      </c>
      <c r="F25" s="29">
        <v>2665</v>
      </c>
      <c r="G25" s="29">
        <v>6575</v>
      </c>
      <c r="H25" s="29">
        <v>0</v>
      </c>
      <c r="I25" s="29">
        <v>0</v>
      </c>
      <c r="J25" s="29">
        <v>0</v>
      </c>
      <c r="K25" s="27">
        <v>6575</v>
      </c>
      <c r="L25" s="29">
        <v>657</v>
      </c>
      <c r="M25" s="29">
        <v>44260</v>
      </c>
      <c r="N25" s="29">
        <v>3301</v>
      </c>
      <c r="O25" s="29">
        <v>47561</v>
      </c>
    </row>
    <row r="26" spans="1:15" ht="15" customHeight="1">
      <c r="A26" s="31">
        <v>1988</v>
      </c>
      <c r="B26" s="27">
        <v>41583</v>
      </c>
      <c r="C26" s="27">
        <v>645</v>
      </c>
      <c r="D26" s="27">
        <v>42228</v>
      </c>
      <c r="E26" s="27">
        <v>4025</v>
      </c>
      <c r="F26" s="27">
        <v>2665</v>
      </c>
      <c r="G26" s="27">
        <v>6690</v>
      </c>
      <c r="H26" s="29">
        <v>0</v>
      </c>
      <c r="I26" s="29">
        <v>0</v>
      </c>
      <c r="J26" s="29">
        <v>0</v>
      </c>
      <c r="K26" s="27">
        <v>6690</v>
      </c>
      <c r="L26" s="27">
        <v>657</v>
      </c>
      <c r="M26" s="27">
        <v>46265</v>
      </c>
      <c r="N26" s="27">
        <v>3310</v>
      </c>
      <c r="O26" s="27">
        <v>49575</v>
      </c>
    </row>
    <row r="27" spans="1:15" ht="15" customHeight="1">
      <c r="A27" s="31">
        <v>1989</v>
      </c>
      <c r="B27" s="29">
        <v>44172</v>
      </c>
      <c r="C27" s="29">
        <v>624</v>
      </c>
      <c r="D27" s="29">
        <v>44796</v>
      </c>
      <c r="E27" s="29">
        <v>4007</v>
      </c>
      <c r="F27" s="29">
        <v>2665</v>
      </c>
      <c r="G27" s="29">
        <v>6672</v>
      </c>
      <c r="H27" s="29">
        <v>0</v>
      </c>
      <c r="I27" s="29">
        <v>0</v>
      </c>
      <c r="J27" s="29">
        <v>0</v>
      </c>
      <c r="K27" s="27">
        <v>6672</v>
      </c>
      <c r="L27" s="29">
        <v>657</v>
      </c>
      <c r="M27" s="29">
        <v>48836</v>
      </c>
      <c r="N27" s="29">
        <v>3289</v>
      </c>
      <c r="O27" s="29">
        <v>52125</v>
      </c>
    </row>
    <row r="28" spans="1:15" ht="15" customHeight="1">
      <c r="A28" s="31">
        <v>1990</v>
      </c>
      <c r="B28" s="27">
        <v>44934</v>
      </c>
      <c r="C28" s="27">
        <v>624</v>
      </c>
      <c r="D28" s="27">
        <v>45558</v>
      </c>
      <c r="E28" s="27">
        <v>4170</v>
      </c>
      <c r="F28" s="27">
        <v>2665</v>
      </c>
      <c r="G28" s="27">
        <v>6835</v>
      </c>
      <c r="H28" s="29">
        <v>0</v>
      </c>
      <c r="I28" s="29">
        <v>0</v>
      </c>
      <c r="J28" s="29">
        <v>0</v>
      </c>
      <c r="K28" s="27">
        <v>6835</v>
      </c>
      <c r="L28" s="27">
        <v>657</v>
      </c>
      <c r="M28" s="27">
        <v>49761</v>
      </c>
      <c r="N28" s="27">
        <v>3289</v>
      </c>
      <c r="O28" s="27">
        <v>53050</v>
      </c>
    </row>
    <row r="29" spans="1:15" ht="15" customHeight="1">
      <c r="A29" s="31">
        <v>1991</v>
      </c>
      <c r="B29" s="29">
        <v>45992</v>
      </c>
      <c r="C29" s="29">
        <v>624</v>
      </c>
      <c r="D29" s="29">
        <v>46616</v>
      </c>
      <c r="E29" s="29">
        <v>4203</v>
      </c>
      <c r="F29" s="29">
        <v>2665</v>
      </c>
      <c r="G29" s="29">
        <v>6868</v>
      </c>
      <c r="H29" s="29">
        <v>0</v>
      </c>
      <c r="I29" s="29">
        <v>0</v>
      </c>
      <c r="J29" s="29">
        <v>0</v>
      </c>
      <c r="K29" s="27">
        <v>6868</v>
      </c>
      <c r="L29" s="29">
        <v>657</v>
      </c>
      <c r="M29" s="29">
        <v>50852</v>
      </c>
      <c r="N29" s="29">
        <v>3289</v>
      </c>
      <c r="O29" s="29">
        <v>54141</v>
      </c>
    </row>
    <row r="30" spans="1:15" ht="15" customHeight="1">
      <c r="A30" s="31">
        <v>1992</v>
      </c>
      <c r="B30" s="27">
        <v>47085</v>
      </c>
      <c r="C30" s="27">
        <v>624</v>
      </c>
      <c r="D30" s="27">
        <v>47709</v>
      </c>
      <c r="E30" s="27">
        <v>4018.5</v>
      </c>
      <c r="F30" s="27">
        <v>2665</v>
      </c>
      <c r="G30" s="27">
        <v>6683.5</v>
      </c>
      <c r="H30" s="27">
        <v>0.075</v>
      </c>
      <c r="I30" s="27">
        <v>0</v>
      </c>
      <c r="J30" s="27">
        <v>0.075</v>
      </c>
      <c r="K30" s="27">
        <v>6683.575</v>
      </c>
      <c r="L30" s="27">
        <v>657</v>
      </c>
      <c r="M30" s="27">
        <v>51760.575</v>
      </c>
      <c r="N30" s="27">
        <v>3289</v>
      </c>
      <c r="O30" s="27">
        <v>55049.575</v>
      </c>
    </row>
    <row r="31" spans="1:15" ht="15" customHeight="1">
      <c r="A31" s="31">
        <v>1993</v>
      </c>
      <c r="B31" s="29">
        <v>47967</v>
      </c>
      <c r="C31" s="29">
        <v>624</v>
      </c>
      <c r="D31" s="29">
        <v>48591</v>
      </c>
      <c r="E31" s="29">
        <v>4127.5</v>
      </c>
      <c r="F31" s="29">
        <v>2847</v>
      </c>
      <c r="G31" s="29">
        <v>6974.5</v>
      </c>
      <c r="H31" s="29">
        <v>0.075</v>
      </c>
      <c r="I31" s="29">
        <v>0</v>
      </c>
      <c r="J31" s="29">
        <v>0.075</v>
      </c>
      <c r="K31" s="27">
        <v>6974.575</v>
      </c>
      <c r="L31" s="29">
        <v>657</v>
      </c>
      <c r="M31" s="29">
        <v>52751.575</v>
      </c>
      <c r="N31" s="29">
        <v>3471</v>
      </c>
      <c r="O31" s="29">
        <v>56222.575</v>
      </c>
    </row>
    <row r="32" spans="1:15" ht="15" customHeight="1">
      <c r="A32" s="31">
        <v>1994</v>
      </c>
      <c r="B32" s="27">
        <v>49297</v>
      </c>
      <c r="C32" s="27">
        <v>624</v>
      </c>
      <c r="D32" s="27">
        <v>49921</v>
      </c>
      <c r="E32" s="27">
        <v>4150.5</v>
      </c>
      <c r="F32" s="27">
        <v>2900</v>
      </c>
      <c r="G32" s="27">
        <v>7050.5</v>
      </c>
      <c r="H32" s="27">
        <v>1.075</v>
      </c>
      <c r="I32" s="27">
        <v>0</v>
      </c>
      <c r="J32" s="27">
        <v>1.075</v>
      </c>
      <c r="K32" s="27">
        <v>7051.575</v>
      </c>
      <c r="L32" s="27">
        <v>657</v>
      </c>
      <c r="M32" s="27">
        <v>54105.575</v>
      </c>
      <c r="N32" s="27">
        <v>3524</v>
      </c>
      <c r="O32" s="27">
        <v>57629.575</v>
      </c>
    </row>
    <row r="33" spans="1:15" ht="15" customHeight="1">
      <c r="A33" s="31">
        <v>1995</v>
      </c>
      <c r="B33" s="29">
        <v>50680</v>
      </c>
      <c r="C33" s="29">
        <v>687</v>
      </c>
      <c r="D33" s="29">
        <v>51367</v>
      </c>
      <c r="E33" s="29">
        <v>4196.5</v>
      </c>
      <c r="F33" s="29">
        <v>2900</v>
      </c>
      <c r="G33" s="29">
        <v>7096.5</v>
      </c>
      <c r="H33" s="29">
        <v>1.075</v>
      </c>
      <c r="I33" s="29">
        <v>0</v>
      </c>
      <c r="J33" s="29">
        <v>1.075</v>
      </c>
      <c r="K33" s="27">
        <v>7097.575</v>
      </c>
      <c r="L33" s="29">
        <v>657</v>
      </c>
      <c r="M33" s="29">
        <v>55534.575</v>
      </c>
      <c r="N33" s="29">
        <v>3587</v>
      </c>
      <c r="O33" s="29">
        <v>59121.575</v>
      </c>
    </row>
    <row r="34" spans="1:15" ht="15" customHeight="1">
      <c r="A34" s="31">
        <v>1996</v>
      </c>
      <c r="B34" s="27">
        <v>52432</v>
      </c>
      <c r="C34" s="27">
        <v>687</v>
      </c>
      <c r="D34" s="27">
        <v>53119</v>
      </c>
      <c r="E34" s="27">
        <v>4104.5</v>
      </c>
      <c r="F34" s="27">
        <v>2920</v>
      </c>
      <c r="G34" s="27">
        <v>7024.5</v>
      </c>
      <c r="H34" s="27">
        <v>1.075</v>
      </c>
      <c r="I34" s="27">
        <v>0</v>
      </c>
      <c r="J34" s="27">
        <v>1.075</v>
      </c>
      <c r="K34" s="27">
        <v>7025.575</v>
      </c>
      <c r="L34" s="27">
        <v>657</v>
      </c>
      <c r="M34" s="27">
        <v>57194.575</v>
      </c>
      <c r="N34" s="27">
        <v>3607</v>
      </c>
      <c r="O34" s="27">
        <v>60801.575</v>
      </c>
    </row>
    <row r="35" spans="1:15" ht="15" customHeight="1">
      <c r="A35" s="31">
        <v>1997</v>
      </c>
      <c r="B35" s="29">
        <v>53987</v>
      </c>
      <c r="C35" s="29">
        <v>902</v>
      </c>
      <c r="D35" s="29">
        <v>54889</v>
      </c>
      <c r="E35" s="29">
        <v>4505.5</v>
      </c>
      <c r="F35" s="29">
        <v>2920</v>
      </c>
      <c r="G35" s="29">
        <v>7425.5</v>
      </c>
      <c r="H35" s="29">
        <v>1.075</v>
      </c>
      <c r="I35" s="29">
        <v>0</v>
      </c>
      <c r="J35" s="29">
        <v>1.075</v>
      </c>
      <c r="K35" s="27">
        <v>7426.575</v>
      </c>
      <c r="L35" s="29">
        <v>657</v>
      </c>
      <c r="M35" s="29">
        <v>59150.575</v>
      </c>
      <c r="N35" s="29">
        <v>3822</v>
      </c>
      <c r="O35" s="29">
        <v>62972.575</v>
      </c>
    </row>
    <row r="36" spans="1:15" ht="15" customHeight="1">
      <c r="A36" s="31">
        <v>1998</v>
      </c>
      <c r="B36" s="27">
        <v>55857</v>
      </c>
      <c r="C36" s="27">
        <v>902</v>
      </c>
      <c r="D36" s="27">
        <v>56759</v>
      </c>
      <c r="E36" s="27">
        <v>4792.5</v>
      </c>
      <c r="F36" s="27">
        <v>2995</v>
      </c>
      <c r="G36" s="27">
        <v>7787.5</v>
      </c>
      <c r="H36" s="27">
        <v>6.075</v>
      </c>
      <c r="I36" s="27">
        <v>0</v>
      </c>
      <c r="J36" s="27">
        <v>6.075</v>
      </c>
      <c r="K36" s="27">
        <v>7793.575</v>
      </c>
      <c r="L36" s="27">
        <v>657</v>
      </c>
      <c r="M36" s="27">
        <v>61312.575</v>
      </c>
      <c r="N36" s="27">
        <v>3897</v>
      </c>
      <c r="O36" s="27">
        <v>65209.575</v>
      </c>
    </row>
    <row r="37" spans="1:15" ht="15" customHeight="1">
      <c r="A37" s="31">
        <v>1999</v>
      </c>
      <c r="B37" s="29">
        <v>58085</v>
      </c>
      <c r="C37" s="29">
        <v>912</v>
      </c>
      <c r="D37" s="29">
        <v>58997</v>
      </c>
      <c r="E37" s="29">
        <v>5198</v>
      </c>
      <c r="F37" s="29">
        <v>3309</v>
      </c>
      <c r="G37" s="29">
        <v>8507</v>
      </c>
      <c r="H37" s="29">
        <v>18.8</v>
      </c>
      <c r="I37" s="29">
        <v>0</v>
      </c>
      <c r="J37" s="29">
        <v>18.8</v>
      </c>
      <c r="K37" s="27">
        <v>8525.8</v>
      </c>
      <c r="L37" s="29">
        <v>657</v>
      </c>
      <c r="M37" s="29">
        <v>63958.8</v>
      </c>
      <c r="N37" s="29">
        <v>4221</v>
      </c>
      <c r="O37" s="29">
        <v>68179.8</v>
      </c>
    </row>
    <row r="38" spans="1:15" ht="15" customHeight="1">
      <c r="A38" s="31">
        <v>2000</v>
      </c>
      <c r="B38" s="27">
        <v>60095</v>
      </c>
      <c r="C38" s="27">
        <v>968</v>
      </c>
      <c r="D38" s="27">
        <v>61063</v>
      </c>
      <c r="E38" s="27">
        <v>6548</v>
      </c>
      <c r="F38" s="27">
        <v>4075</v>
      </c>
      <c r="G38" s="27">
        <v>10623</v>
      </c>
      <c r="H38" s="27">
        <v>19.025</v>
      </c>
      <c r="I38" s="27">
        <v>0</v>
      </c>
      <c r="J38" s="27">
        <v>19.025</v>
      </c>
      <c r="K38" s="27">
        <v>10642.025</v>
      </c>
      <c r="L38" s="27">
        <v>2007</v>
      </c>
      <c r="M38" s="27">
        <v>68669.025</v>
      </c>
      <c r="N38" s="27">
        <v>5043</v>
      </c>
      <c r="O38" s="27">
        <v>73712.025</v>
      </c>
    </row>
    <row r="39" spans="1:15" ht="15" customHeight="1">
      <c r="A39" s="31">
        <v>2001</v>
      </c>
      <c r="B39" s="29">
        <v>61551</v>
      </c>
      <c r="C39" s="29">
        <v>972</v>
      </c>
      <c r="D39" s="29">
        <v>62523</v>
      </c>
      <c r="E39" s="29">
        <v>7540</v>
      </c>
      <c r="F39" s="29">
        <v>4166</v>
      </c>
      <c r="G39" s="29">
        <v>11706</v>
      </c>
      <c r="H39" s="29">
        <v>19.025</v>
      </c>
      <c r="I39" s="29">
        <v>0</v>
      </c>
      <c r="J39" s="29">
        <v>19.025</v>
      </c>
      <c r="K39" s="27">
        <v>11725.025</v>
      </c>
      <c r="L39" s="29">
        <v>2007</v>
      </c>
      <c r="M39" s="29">
        <v>71117.025</v>
      </c>
      <c r="N39" s="29">
        <v>5138</v>
      </c>
      <c r="O39" s="29">
        <v>76255.025</v>
      </c>
    </row>
    <row r="40" spans="1:15" ht="15" customHeight="1">
      <c r="A40" s="31">
        <v>2002</v>
      </c>
      <c r="B40" s="27">
        <v>64146</v>
      </c>
      <c r="C40" s="27">
        <v>1165</v>
      </c>
      <c r="D40" s="27">
        <v>65311</v>
      </c>
      <c r="E40" s="27">
        <v>10632</v>
      </c>
      <c r="F40" s="27">
        <v>4486</v>
      </c>
      <c r="G40" s="27">
        <v>15118</v>
      </c>
      <c r="H40" s="27">
        <v>22.025</v>
      </c>
      <c r="I40" s="27">
        <v>0</v>
      </c>
      <c r="J40" s="27">
        <v>22.025</v>
      </c>
      <c r="K40" s="27">
        <v>15140.025</v>
      </c>
      <c r="L40" s="27">
        <v>2007</v>
      </c>
      <c r="M40" s="27">
        <v>76807.025</v>
      </c>
      <c r="N40" s="27">
        <v>5651</v>
      </c>
      <c r="O40" s="27">
        <v>82458.025</v>
      </c>
    </row>
    <row r="41" spans="1:17" ht="15" customHeight="1">
      <c r="A41" s="31">
        <v>2003</v>
      </c>
      <c r="B41" s="29">
        <v>66587</v>
      </c>
      <c r="C41" s="29">
        <v>1206</v>
      </c>
      <c r="D41" s="29">
        <v>67793</v>
      </c>
      <c r="E41" s="29">
        <v>11693</v>
      </c>
      <c r="F41" s="29">
        <v>5010</v>
      </c>
      <c r="G41" s="29">
        <v>16703</v>
      </c>
      <c r="H41" s="29">
        <v>26.825</v>
      </c>
      <c r="I41" s="29">
        <v>1.8</v>
      </c>
      <c r="J41" s="29">
        <v>28.625</v>
      </c>
      <c r="K41" s="27">
        <v>16731.625</v>
      </c>
      <c r="L41" s="29">
        <v>2007</v>
      </c>
      <c r="M41" s="29">
        <v>80313.825</v>
      </c>
      <c r="N41" s="29">
        <v>6217.8</v>
      </c>
      <c r="O41" s="29">
        <v>86531.625</v>
      </c>
      <c r="Q41" s="11"/>
    </row>
    <row r="42" spans="1:17" ht="15" customHeight="1">
      <c r="A42" s="31">
        <v>2004</v>
      </c>
      <c r="B42" s="27">
        <v>67572</v>
      </c>
      <c r="C42" s="27">
        <v>1427</v>
      </c>
      <c r="D42" s="27">
        <v>68999</v>
      </c>
      <c r="E42" s="27">
        <v>14529</v>
      </c>
      <c r="F42" s="27">
        <v>5196</v>
      </c>
      <c r="G42" s="27">
        <v>19725</v>
      </c>
      <c r="H42" s="27">
        <v>26.825</v>
      </c>
      <c r="I42" s="27">
        <v>1.8</v>
      </c>
      <c r="J42" s="27">
        <v>28.625</v>
      </c>
      <c r="K42" s="27">
        <v>19753.625</v>
      </c>
      <c r="L42" s="27">
        <v>2007</v>
      </c>
      <c r="M42" s="27">
        <v>84134.825</v>
      </c>
      <c r="N42" s="27">
        <v>6624.8</v>
      </c>
      <c r="O42" s="27">
        <v>90759.625</v>
      </c>
      <c r="Q42" s="11"/>
    </row>
    <row r="43" spans="1:17" s="22" customFormat="1" ht="15" customHeight="1">
      <c r="A43" s="31">
        <v>2005</v>
      </c>
      <c r="B43" s="29">
        <v>69274</v>
      </c>
      <c r="C43" s="29">
        <v>1583</v>
      </c>
      <c r="D43" s="29">
        <v>70857</v>
      </c>
      <c r="E43" s="29">
        <v>14992</v>
      </c>
      <c r="F43" s="29">
        <v>5272</v>
      </c>
      <c r="G43" s="29">
        <v>20264</v>
      </c>
      <c r="H43" s="29">
        <v>26.825</v>
      </c>
      <c r="I43" s="29">
        <v>1.8</v>
      </c>
      <c r="J43" s="29">
        <v>28.625</v>
      </c>
      <c r="K43" s="27">
        <v>20292.625</v>
      </c>
      <c r="L43" s="29">
        <v>2007</v>
      </c>
      <c r="M43" s="29">
        <v>86299.825</v>
      </c>
      <c r="N43" s="29">
        <v>6856.8</v>
      </c>
      <c r="O43" s="29">
        <v>93156.625</v>
      </c>
      <c r="Q43" s="21"/>
    </row>
    <row r="44" spans="1:17" ht="15" customHeight="1">
      <c r="A44" s="31">
        <v>2006</v>
      </c>
      <c r="B44" s="27">
        <v>71767</v>
      </c>
      <c r="C44" s="27">
        <v>1666</v>
      </c>
      <c r="D44" s="27">
        <v>73433</v>
      </c>
      <c r="E44" s="27">
        <v>14285</v>
      </c>
      <c r="F44" s="27">
        <v>6672</v>
      </c>
      <c r="G44" s="27">
        <v>20957</v>
      </c>
      <c r="H44" s="27">
        <v>235.05</v>
      </c>
      <c r="I44" s="27">
        <v>1.8</v>
      </c>
      <c r="J44" s="27">
        <v>236.85</v>
      </c>
      <c r="K44" s="27">
        <v>21193.85</v>
      </c>
      <c r="L44" s="27">
        <v>2007</v>
      </c>
      <c r="M44" s="27">
        <v>88294.05</v>
      </c>
      <c r="N44" s="27">
        <v>8339.8</v>
      </c>
      <c r="O44" s="27">
        <v>96633.85</v>
      </c>
      <c r="Q44" s="11"/>
    </row>
    <row r="45" spans="1:17" ht="15" customHeight="1">
      <c r="A45" s="31">
        <v>2007</v>
      </c>
      <c r="B45" s="29">
        <v>73622</v>
      </c>
      <c r="C45" s="29">
        <v>3249</v>
      </c>
      <c r="D45" s="29">
        <v>76871</v>
      </c>
      <c r="E45" s="29">
        <v>14270</v>
      </c>
      <c r="F45" s="29">
        <v>7055</v>
      </c>
      <c r="G45" s="29">
        <v>21325</v>
      </c>
      <c r="H45" s="29">
        <v>245.25</v>
      </c>
      <c r="I45" s="29">
        <v>1.8</v>
      </c>
      <c r="J45" s="29">
        <v>247.05</v>
      </c>
      <c r="K45" s="27">
        <v>21572.05</v>
      </c>
      <c r="L45" s="29">
        <v>2007</v>
      </c>
      <c r="M45" s="29">
        <v>90144.25</v>
      </c>
      <c r="N45" s="29">
        <v>10305.8</v>
      </c>
      <c r="O45" s="29">
        <v>100450.05</v>
      </c>
      <c r="Q45" s="11"/>
    </row>
    <row r="46" spans="1:17" ht="15" customHeight="1">
      <c r="A46" s="31">
        <v>2008</v>
      </c>
      <c r="B46" s="29">
        <v>74546</v>
      </c>
      <c r="C46" s="29">
        <v>3742</v>
      </c>
      <c r="D46" s="29">
        <v>78288</v>
      </c>
      <c r="E46" s="29">
        <v>15291</v>
      </c>
      <c r="F46" s="29">
        <v>7961</v>
      </c>
      <c r="G46" s="29">
        <v>23252</v>
      </c>
      <c r="H46" s="29">
        <v>412.68</v>
      </c>
      <c r="I46" s="29">
        <v>1.8</v>
      </c>
      <c r="J46" s="29">
        <v>414.48</v>
      </c>
      <c r="K46" s="27">
        <v>23666.48</v>
      </c>
      <c r="L46" s="29">
        <v>2007</v>
      </c>
      <c r="M46" s="29">
        <v>92256.68</v>
      </c>
      <c r="N46" s="29">
        <v>11704.8</v>
      </c>
      <c r="O46" s="29">
        <v>103961.48</v>
      </c>
      <c r="Q46" s="11"/>
    </row>
    <row r="47" spans="1:17" ht="15" customHeight="1" thickBot="1">
      <c r="A47" s="80">
        <v>2009</v>
      </c>
      <c r="B47" s="81">
        <v>75586.7</v>
      </c>
      <c r="C47" s="81">
        <v>3704.4</v>
      </c>
      <c r="D47" s="81">
        <v>79291.1</v>
      </c>
      <c r="E47" s="81">
        <v>15291.356020000003</v>
      </c>
      <c r="F47" s="81">
        <v>9023.560373465409</v>
      </c>
      <c r="G47" s="81">
        <v>24314.916393465413</v>
      </c>
      <c r="H47" s="81">
        <v>600.484</v>
      </c>
      <c r="I47" s="81">
        <v>1.8</v>
      </c>
      <c r="J47" s="81">
        <v>602.284</v>
      </c>
      <c r="K47" s="81">
        <v>24917.200393465413</v>
      </c>
      <c r="L47" s="81">
        <v>2007</v>
      </c>
      <c r="M47" s="81">
        <v>93485.54002000001</v>
      </c>
      <c r="N47" s="81">
        <v>12729.760373465408</v>
      </c>
      <c r="O47" s="81">
        <v>106215.30039346543</v>
      </c>
      <c r="Q47" s="11"/>
    </row>
    <row r="48" spans="1:17" ht="15" customHeight="1">
      <c r="A48" s="14" t="s">
        <v>10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Q48" s="11"/>
    </row>
    <row r="49" ht="15" customHeight="1">
      <c r="A49" s="14"/>
    </row>
    <row r="50" ht="15" customHeight="1">
      <c r="A50" s="14" t="s">
        <v>11</v>
      </c>
    </row>
    <row r="51" ht="15" customHeight="1">
      <c r="A51" s="15" t="s">
        <v>31</v>
      </c>
    </row>
    <row r="52" ht="15" customHeight="1">
      <c r="A52" s="15" t="s">
        <v>32</v>
      </c>
    </row>
    <row r="53" ht="15" customHeight="1">
      <c r="A53" s="16"/>
    </row>
    <row r="54" ht="15" customHeight="1">
      <c r="A54" s="16"/>
    </row>
  </sheetData>
  <sheetProtection/>
  <mergeCells count="3">
    <mergeCell ref="M10:O10"/>
    <mergeCell ref="A10:A11"/>
    <mergeCell ref="H10:J10"/>
  </mergeCells>
  <hyperlinks>
    <hyperlink ref="D1" location="Índice!A1" display="Retorna ao Índice"/>
  </hyperlinks>
  <printOptions horizontalCentered="1"/>
  <pageMargins left="0.7874015748031497" right="0.7874015748031497" top="1.968503937007874" bottom="0.984251968503937" header="0.5118110236220472" footer="0.5118110236220472"/>
  <pageSetup fitToHeight="1" fitToWidth="1" horizontalDpi="300" verticalDpi="300" orientation="landscape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9"/>
  <sheetViews>
    <sheetView showGridLines="0" zoomScalePageLayoutView="0" workbookViewId="0" topLeftCell="A1">
      <selection activeCell="K7" sqref="K7"/>
    </sheetView>
  </sheetViews>
  <sheetFormatPr defaultColWidth="9.140625" defaultRowHeight="15" customHeight="1"/>
  <cols>
    <col min="1" max="2" width="12.7109375" style="3" customWidth="1"/>
    <col min="3" max="16384" width="9.140625" style="3" customWidth="1"/>
  </cols>
  <sheetData>
    <row r="1" ht="15" customHeight="1">
      <c r="D1" s="1" t="s">
        <v>3</v>
      </c>
    </row>
    <row r="8" ht="15" customHeight="1">
      <c r="A8" s="4" t="s">
        <v>14</v>
      </c>
    </row>
    <row r="9" ht="15" customHeight="1" thickBot="1">
      <c r="A9" s="25" t="s">
        <v>13</v>
      </c>
    </row>
    <row r="10" spans="1:2" ht="15" customHeight="1" thickBot="1">
      <c r="A10" s="17" t="s">
        <v>6</v>
      </c>
      <c r="B10" s="18" t="s">
        <v>0</v>
      </c>
    </row>
    <row r="11" spans="1:2" ht="15" customHeight="1">
      <c r="A11" s="2">
        <v>1984</v>
      </c>
      <c r="B11" s="10">
        <v>1400</v>
      </c>
    </row>
    <row r="12" spans="1:2" ht="15" customHeight="1">
      <c r="A12" s="2">
        <v>1985</v>
      </c>
      <c r="B12" s="10">
        <v>2100</v>
      </c>
    </row>
    <row r="13" spans="1:2" ht="15" customHeight="1">
      <c r="A13" s="2">
        <v>1986</v>
      </c>
      <c r="B13" s="10">
        <v>4200</v>
      </c>
    </row>
    <row r="14" spans="1:2" ht="15" customHeight="1">
      <c r="A14" s="2">
        <v>1987</v>
      </c>
      <c r="B14" s="10">
        <v>6300</v>
      </c>
    </row>
    <row r="15" spans="1:2" ht="15" customHeight="1">
      <c r="A15" s="2">
        <v>1988</v>
      </c>
      <c r="B15" s="10">
        <v>8400</v>
      </c>
    </row>
    <row r="16" spans="1:2" ht="15" customHeight="1">
      <c r="A16" s="2">
        <v>1989</v>
      </c>
      <c r="B16" s="10">
        <v>10500</v>
      </c>
    </row>
    <row r="17" spans="1:2" ht="15" customHeight="1">
      <c r="A17" s="2">
        <v>1990</v>
      </c>
      <c r="B17" s="10">
        <v>11200</v>
      </c>
    </row>
    <row r="18" spans="1:2" ht="15" customHeight="1">
      <c r="A18" s="2">
        <v>1991</v>
      </c>
      <c r="B18" s="10">
        <v>12600</v>
      </c>
    </row>
    <row r="19" spans="1:2" ht="15" customHeight="1" thickBot="1">
      <c r="A19" s="12">
        <v>2007</v>
      </c>
      <c r="B19" s="13">
        <v>14000</v>
      </c>
    </row>
  </sheetData>
  <sheetProtection/>
  <hyperlinks>
    <hyperlink ref="D1" location="Índice!A1" display="Retorna ao Índice"/>
  </hyperlinks>
  <printOptions/>
  <pageMargins left="0.7874015748031497" right="0.7874015748031497" top="1.968503937007874" bottom="0.984251968503937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47"/>
  <sheetViews>
    <sheetView showGridLines="0" zoomScalePageLayoutView="0" workbookViewId="0" topLeftCell="A11">
      <selection activeCell="K7" sqref="K7"/>
    </sheetView>
  </sheetViews>
  <sheetFormatPr defaultColWidth="9.140625" defaultRowHeight="15" customHeight="1"/>
  <cols>
    <col min="1" max="1" width="25.7109375" style="2" customWidth="1"/>
    <col min="2" max="2" width="35.00390625" style="3" customWidth="1"/>
    <col min="3" max="16384" width="9.140625" style="3" customWidth="1"/>
  </cols>
  <sheetData>
    <row r="1" ht="15" customHeight="1">
      <c r="C1" s="1" t="s">
        <v>3</v>
      </c>
    </row>
    <row r="8" ht="15" customHeight="1">
      <c r="A8" s="26" t="s">
        <v>17</v>
      </c>
    </row>
    <row r="9" ht="15" customHeight="1" thickBot="1">
      <c r="A9" s="26" t="s">
        <v>16</v>
      </c>
    </row>
    <row r="10" spans="1:2" ht="15" customHeight="1">
      <c r="A10" s="19" t="s">
        <v>6</v>
      </c>
      <c r="B10" s="19" t="s">
        <v>15</v>
      </c>
    </row>
    <row r="11" spans="1:2" ht="15" customHeight="1">
      <c r="A11" s="2">
        <v>1974</v>
      </c>
      <c r="B11" s="30">
        <v>164200</v>
      </c>
    </row>
    <row r="12" spans="1:2" ht="15" customHeight="1">
      <c r="A12" s="2">
        <v>1975</v>
      </c>
      <c r="B12" s="30">
        <v>166700</v>
      </c>
    </row>
    <row r="13" spans="1:2" ht="15" customHeight="1">
      <c r="A13" s="2">
        <v>1976</v>
      </c>
      <c r="B13" s="30">
        <v>165700</v>
      </c>
    </row>
    <row r="14" spans="1:2" ht="15" customHeight="1">
      <c r="A14" s="2">
        <v>1977</v>
      </c>
      <c r="B14" s="30">
        <v>185800</v>
      </c>
    </row>
    <row r="15" spans="1:2" ht="15" customHeight="1">
      <c r="A15" s="2">
        <v>1978</v>
      </c>
      <c r="B15" s="30">
        <v>201100</v>
      </c>
    </row>
    <row r="16" spans="1:2" ht="15" customHeight="1">
      <c r="A16" s="2">
        <v>1979</v>
      </c>
      <c r="B16" s="30">
        <v>201100</v>
      </c>
    </row>
    <row r="17" spans="1:2" ht="15" customHeight="1">
      <c r="A17" s="2">
        <v>1980</v>
      </c>
      <c r="B17" s="30">
        <v>233100</v>
      </c>
    </row>
    <row r="18" spans="1:2" ht="15" customHeight="1">
      <c r="A18" s="2">
        <v>1981</v>
      </c>
      <c r="B18" s="30">
        <v>233300</v>
      </c>
    </row>
    <row r="19" spans="1:2" ht="15" customHeight="1">
      <c r="A19" s="2">
        <v>1982</v>
      </c>
      <c r="B19" s="30">
        <v>238200</v>
      </c>
    </row>
    <row r="20" spans="1:2" ht="15" customHeight="1">
      <c r="A20" s="2">
        <v>1983</v>
      </c>
      <c r="B20" s="30">
        <v>240100</v>
      </c>
    </row>
    <row r="21" spans="1:2" ht="15" customHeight="1">
      <c r="A21" s="2">
        <v>1984</v>
      </c>
      <c r="B21" s="30">
        <v>240100</v>
      </c>
    </row>
    <row r="22" spans="1:2" ht="15" customHeight="1">
      <c r="A22" s="2">
        <v>1985</v>
      </c>
      <c r="B22" s="30">
        <v>240100</v>
      </c>
    </row>
    <row r="23" spans="1:2" ht="15" customHeight="1">
      <c r="A23" s="2">
        <v>1986</v>
      </c>
      <c r="B23" s="30">
        <v>240100</v>
      </c>
    </row>
    <row r="24" spans="1:2" ht="15" customHeight="1">
      <c r="A24" s="2">
        <v>1987</v>
      </c>
      <c r="B24" s="30">
        <v>240100</v>
      </c>
    </row>
    <row r="25" spans="1:2" ht="15" customHeight="1">
      <c r="A25" s="2">
        <v>1988</v>
      </c>
      <c r="B25" s="30">
        <v>234890</v>
      </c>
    </row>
    <row r="26" spans="1:2" ht="15" customHeight="1">
      <c r="A26" s="2">
        <v>1989</v>
      </c>
      <c r="B26" s="30">
        <v>241040</v>
      </c>
    </row>
    <row r="27" spans="1:2" ht="15" customHeight="1">
      <c r="A27" s="2">
        <v>1990</v>
      </c>
      <c r="B27" s="30">
        <v>241040</v>
      </c>
    </row>
    <row r="28" spans="1:2" ht="15" customHeight="1">
      <c r="A28" s="2">
        <v>1991</v>
      </c>
      <c r="B28" s="30">
        <v>241750</v>
      </c>
    </row>
    <row r="29" spans="1:2" ht="15" customHeight="1">
      <c r="A29" s="2">
        <v>1992</v>
      </c>
      <c r="B29" s="30">
        <v>241680</v>
      </c>
    </row>
    <row r="30" spans="1:2" ht="15" customHeight="1">
      <c r="A30" s="2">
        <v>1993</v>
      </c>
      <c r="B30" s="30">
        <v>239080</v>
      </c>
    </row>
    <row r="31" spans="1:2" ht="15" customHeight="1">
      <c r="A31" s="2">
        <v>1994</v>
      </c>
      <c r="B31" s="30">
        <v>246580</v>
      </c>
    </row>
    <row r="32" spans="1:2" ht="15" customHeight="1">
      <c r="A32" s="2">
        <v>1995</v>
      </c>
      <c r="B32" s="30">
        <v>247880</v>
      </c>
    </row>
    <row r="33" spans="1:2" ht="15" customHeight="1">
      <c r="A33" s="2">
        <v>1996</v>
      </c>
      <c r="B33" s="30">
        <v>249461</v>
      </c>
    </row>
    <row r="34" spans="1:2" ht="15" customHeight="1">
      <c r="A34" s="2">
        <v>1997</v>
      </c>
      <c r="B34" s="30">
        <v>278198</v>
      </c>
    </row>
    <row r="35" spans="1:2" ht="15" customHeight="1">
      <c r="A35" s="2">
        <v>1998</v>
      </c>
      <c r="B35" s="30">
        <v>281096</v>
      </c>
    </row>
    <row r="36" spans="1:2" ht="15" customHeight="1">
      <c r="A36" s="2">
        <v>1999</v>
      </c>
      <c r="B36" s="30">
        <v>285475</v>
      </c>
    </row>
    <row r="37" spans="1:2" ht="15" customHeight="1">
      <c r="A37" s="2">
        <v>2000</v>
      </c>
      <c r="B37" s="30">
        <v>294025</v>
      </c>
    </row>
    <row r="38" spans="1:2" ht="15" customHeight="1">
      <c r="A38" s="2">
        <v>2001</v>
      </c>
      <c r="B38" s="30">
        <v>294025</v>
      </c>
    </row>
    <row r="39" spans="1:2" ht="15" customHeight="1">
      <c r="A39" s="2">
        <v>2002</v>
      </c>
      <c r="B39" s="30">
        <v>294690</v>
      </c>
    </row>
    <row r="40" spans="1:2" ht="15" customHeight="1">
      <c r="A40" s="2">
        <v>2003</v>
      </c>
      <c r="B40" s="30">
        <v>304523</v>
      </c>
    </row>
    <row r="41" spans="1:2" ht="15" customHeight="1">
      <c r="A41" s="2">
        <v>2004</v>
      </c>
      <c r="B41" s="30">
        <v>304523</v>
      </c>
    </row>
    <row r="42" spans="1:2" ht="15" customHeight="1">
      <c r="A42" s="2">
        <v>2005</v>
      </c>
      <c r="B42" s="30">
        <v>304618</v>
      </c>
    </row>
    <row r="43" spans="1:2" ht="15" customHeight="1">
      <c r="A43" s="20">
        <v>2006</v>
      </c>
      <c r="B43" s="30">
        <v>304618</v>
      </c>
    </row>
    <row r="44" spans="1:2" ht="15" customHeight="1">
      <c r="A44" s="20">
        <v>2007</v>
      </c>
      <c r="B44" s="30">
        <v>307563</v>
      </c>
    </row>
    <row r="45" spans="1:2" ht="15" customHeight="1">
      <c r="A45" s="28">
        <v>2008</v>
      </c>
      <c r="B45" s="30">
        <v>325050</v>
      </c>
    </row>
    <row r="46" spans="1:2" ht="15" customHeight="1">
      <c r="A46" s="28">
        <v>2009</v>
      </c>
      <c r="B46" s="30">
        <v>332703</v>
      </c>
    </row>
    <row r="47" spans="1:2" ht="15" customHeight="1">
      <c r="A47" s="28">
        <v>2010</v>
      </c>
      <c r="B47" s="30">
        <v>332703</v>
      </c>
    </row>
  </sheetData>
  <sheetProtection/>
  <hyperlinks>
    <hyperlink ref="C1" location="Índice!A1" display="Retorna ao Índice"/>
  </hyperlinks>
  <printOptions/>
  <pageMargins left="0.7874015748031497" right="0.7874015748031497" top="1.968503937007874" bottom="0.98425196850393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Rogério Matos</dc:creator>
  <cp:keywords/>
  <dc:description/>
  <cp:lastModifiedBy>Daniele de Oliveira Bandeira</cp:lastModifiedBy>
  <cp:lastPrinted>2010-08-05T14:04:50Z</cp:lastPrinted>
  <dcterms:created xsi:type="dcterms:W3CDTF">2001-12-23T00:31:56Z</dcterms:created>
  <dcterms:modified xsi:type="dcterms:W3CDTF">2018-10-29T18:15:57Z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